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trlProps/ctrlProp30.xml" ContentType="application/vnd.ms-excel.controlproperties+xml"/>
  <Override PartName="/xl/ctrlProps/ctrlProp31.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4.xml" ContentType="application/vnd.openxmlformats-officedocument.drawing+xml"/>
  <Override PartName="/xl/ctrlProps/ctrlProp32.xml" ContentType="application/vnd.ms-excel.controlproperties+xml"/>
  <Override PartName="/xl/ctrlProps/ctrlProp33.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8.xml" ContentType="application/vnd.openxmlformats-officedocument.drawing+xml"/>
  <Override PartName="/xl/comments7.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showInkAnnotation="0" codeName="ThisWorkbook"/>
  <mc:AlternateContent xmlns:mc="http://schemas.openxmlformats.org/markup-compatibility/2006">
    <mc:Choice Requires="x15">
      <x15ac:absPath xmlns:x15ac="http://schemas.microsoft.com/office/spreadsheetml/2010/11/ac" url="https://owatonnapublicutilities-my.sharepoint.com/personal/tammy_schmoll_owatonnautilities_com/Documents/My Documents/Marketing/Website/2025/"/>
    </mc:Choice>
  </mc:AlternateContent>
  <xr:revisionPtr revIDLastSave="0" documentId="8_{5564A40B-3D9F-4F90-B866-DA8E3C1DA64D}" xr6:coauthVersionLast="47" xr6:coauthVersionMax="47" xr10:uidLastSave="{00000000-0000-0000-0000-000000000000}"/>
  <bookViews>
    <workbookView xWindow="4020" yWindow="3675" windowWidth="17250" windowHeight="9990" tabRatio="895" xr2:uid="{00000000-000D-0000-FFFF-FFFF00000000}"/>
  </bookViews>
  <sheets>
    <sheet name="Instructions" sheetId="17" r:id="rId1"/>
    <sheet name="1-Customer Information" sheetId="14" r:id="rId2"/>
    <sheet name="2-Lighting Equipment Entry" sheetId="5" r:id="rId3"/>
    <sheet name="Lighting Equipment Savings" sheetId="10" r:id="rId4"/>
    <sheet name="LED in Ref. Cases Entry" sheetId="20" r:id="rId5"/>
    <sheet name="LED in Ref. Cases Savings" sheetId="21" r:id="rId6"/>
    <sheet name="Occup. Sensors-Photocells Entry" sheetId="6" r:id="rId7"/>
    <sheet name="Occup. Snsrs-Photocells Savings" sheetId="12" r:id="rId8"/>
    <sheet name="Financial Summary" sheetId="15" r:id="rId9"/>
    <sheet name="Terms and Conditions" sheetId="24" r:id="rId10"/>
    <sheet name="Modification Instructions" sheetId="19" state="hidden" r:id="rId11"/>
    <sheet name="Revision Log" sheetId="16" state="hidden" r:id="rId12"/>
    <sheet name="Rebate Tables" sheetId="2" state="hidden" r:id="rId13"/>
    <sheet name="Results" sheetId="8" state="hidden" r:id="rId14"/>
    <sheet name="Rebate Questions" sheetId="3" state="hidden" r:id="rId15"/>
    <sheet name="Dropdown Menus" sheetId="22" state="hidden" r:id="rId16"/>
    <sheet name="Compatibility Report" sheetId="23" state="hidden" r:id="rId17"/>
  </sheets>
  <externalReferences>
    <externalReference r:id="rId18"/>
    <externalReference r:id="rId19"/>
  </externalReferences>
  <definedNames>
    <definedName name="_xlnm._FilterDatabase" localSheetId="13" hidden="1">Results!$A$1:$E$557</definedName>
    <definedName name="BulbsCFL50">Results!$B$185:$B$201</definedName>
    <definedName name="BulbsESDLC">Results!$B$264:$B$277</definedName>
    <definedName name="Bulbslinearnondlc">Results!$B$210:$B$213</definedName>
    <definedName name="Bulbsnondlc">Results!$B$298:$B$307</definedName>
    <definedName name="Code" localSheetId="1">[1]Results!$B$2:$B$501</definedName>
    <definedName name="Code">Results!$B$2:$B$605</definedName>
    <definedName name="ContractorAddress">'1-Customer Information'!$B$53</definedName>
    <definedName name="ContractorCity">'1-Customer Information'!$G$53</definedName>
    <definedName name="ContractorContact">'1-Customer Information'!$B$56</definedName>
    <definedName name="ContractorEmail">'1-Customer Information'!$B$59</definedName>
    <definedName name="ContractorName">'1-Customer Information'!$B$50</definedName>
    <definedName name="ContractorPhone">'1-Customer Information'!$I$56</definedName>
    <definedName name="ContractorState">'1-Customer Information'!$J$53</definedName>
    <definedName name="ContractorZip">'1-Customer Information'!$K$53</definedName>
    <definedName name="CustomerInstallAddress">'1-Customer Information'!$B$13</definedName>
    <definedName name="CustomerName">'1-Customer Information'!$B$10</definedName>
    <definedName name="Demand" localSheetId="1">'[1]Lighting Equipment Savings'!$C$3</definedName>
    <definedName name="Demand">'2-Lighting Equipment Entry'!$M$6</definedName>
    <definedName name="Description" localSheetId="1">[1]Results!$C$2:$C$501</definedName>
    <definedName name="Description">Results!$C$2:$C$605</definedName>
    <definedName name="Energy" localSheetId="1">'[1]Lighting Equipment Savings'!$D$3</definedName>
    <definedName name="Energy">'2-Lighting Equipment Entry'!$N$6</definedName>
    <definedName name="Included" localSheetId="1">'[1]Occup. Sensors-Photocells Entry'!$G$6</definedName>
    <definedName name="Included">'Occup. Sensors-Photocells Entry'!$G$6</definedName>
    <definedName name="LEDInEnclosedRefrigeratedCases">'LED in Ref. Cases Entry'!$K$21</definedName>
    <definedName name="LightingEquipmentEntryLabor" localSheetId="4">'LED in Ref. Cases Entry'!$K$21</definedName>
    <definedName name="LightingEquipmentEntryLabor">'2-Lighting Equipment Entry'!$M$24</definedName>
    <definedName name="LightingEquipSubTotal" localSheetId="4">'LED in Ref. Cases Entry'!$J$19</definedName>
    <definedName name="LightingEquipSubTotal">'2-Lighting Equipment Entry'!$M$22</definedName>
    <definedName name="LightingLabor" localSheetId="4">'LED in Ref. Cases Entry'!$K$21</definedName>
    <definedName name="LightingLabor">'2-Lighting Equipment Entry'!$M$24</definedName>
    <definedName name="LightingRebate" localSheetId="4">'LED in Ref. Cases Entry'!$K$19</definedName>
    <definedName name="LightingRebate">'2-Lighting Equipment Entry'!$N$22</definedName>
    <definedName name="NewLEDLightingCost">'LED in Ref. Cases Savings'!$K$20</definedName>
    <definedName name="NewLEDLightingKW">'LED in Ref. Cases Savings'!$K$19</definedName>
    <definedName name="NewLEDLightingKWH">'LED in Ref. Cases Savings'!$L$19</definedName>
    <definedName name="NewLightingEnergyCost">'Lighting Equipment Savings'!$L$24</definedName>
    <definedName name="NewLightingKW">'Lighting Equipment Savings'!$L$23</definedName>
    <definedName name="NewLightingKWH">'Lighting Equipment Savings'!$M$23</definedName>
    <definedName name="NewSensorEnergyCost">'Occup. Snsrs-Photocells Savings'!$N$22</definedName>
    <definedName name="NewSensorKWH">'Occup. Snsrs-Photocells Savings'!$M$22</definedName>
    <definedName name="Node100Table">'Rebate Tables'!$G$156:$H$159</definedName>
    <definedName name="Node101Table">'Rebate Tables'!$I$2:$J$4</definedName>
    <definedName name="Node102Table">'Rebate Tables'!$I$7:$J$8</definedName>
    <definedName name="Node103Table">'Rebate Tables'!$I$11:$J$13</definedName>
    <definedName name="Node104Table">'Rebate Tables'!$I$16:$J$18</definedName>
    <definedName name="Node105Table">'Rebate Tables'!$I$21:$J$25</definedName>
    <definedName name="Node106Table">'Rebate Tables'!$I$28:$J$31</definedName>
    <definedName name="Node107Table">'Rebate Tables'!$I$34:$J$37</definedName>
    <definedName name="Node108Table">'Rebate Tables'!$I$40:$J$42</definedName>
    <definedName name="Node109Table">'Rebate Tables'!$I$45:$J$46</definedName>
    <definedName name="Node10Table">'Rebate Tables'!$A$73:$B$76</definedName>
    <definedName name="Node110Table">'Rebate Tables'!$I$49:$J$52</definedName>
    <definedName name="Node111Table">'Rebate Tables'!$I$55:$J$56</definedName>
    <definedName name="Node112Table">'Rebate Tables'!$I$59:$J$71</definedName>
    <definedName name="Node113Table">'Rebate Tables'!$I$74:$J$86</definedName>
    <definedName name="Node114Table">'Rebate Tables'!$I$89:$J$93</definedName>
    <definedName name="Node115Table">'Rebate Tables'!$I$96:$J$101</definedName>
    <definedName name="Node116Table">'Rebate Tables'!$I$104:$J$109</definedName>
    <definedName name="Node117Table">'Rebate Tables'!$I$112:$J$115</definedName>
    <definedName name="Node118Table">'Rebate Tables'!$I$118:$J$121</definedName>
    <definedName name="Node119Table">'Rebate Tables'!$I$124:$J$125</definedName>
    <definedName name="Node11Table">'Rebate Tables'!$A$79:$B$80</definedName>
    <definedName name="Node120Table">'Rebate Tables'!$I$128:$J$129</definedName>
    <definedName name="Node121Table">'Rebate Tables'!$I$132:$J$135</definedName>
    <definedName name="Node122Table">'Rebate Tables'!$I$138:$J$141</definedName>
    <definedName name="Node123Table">'Rebate Tables'!$I$144:$J$146</definedName>
    <definedName name="Node124Table">'Rebate Tables'!$I$149:$J$149</definedName>
    <definedName name="Node125Table">'Rebate Tables'!$I$152:$J$152</definedName>
    <definedName name="Node126Table">'Rebate Tables'!$I$155:$J$170</definedName>
    <definedName name="Node127Table">'Rebate Tables'!$I$173:$J$187</definedName>
    <definedName name="Node128Table">'Rebate Tables'!$I$191:$J$205</definedName>
    <definedName name="Node129Table">'Rebate Tables'!$I$208:$J$222</definedName>
    <definedName name="Node12Table">'Rebate Tables'!$A$83:$B$86</definedName>
    <definedName name="Node130Table">'Rebate Tables'!$K$2:$L$13</definedName>
    <definedName name="Node131Table">'Rebate Tables'!$K$19:$L$20</definedName>
    <definedName name="Node132Table">'Rebate Tables'!$K$23:$L$24</definedName>
    <definedName name="Node133Table">'Rebate Tables'!$K$27:$L$28</definedName>
    <definedName name="Node134Table">'Rebate Tables'!$K$31:$L$37</definedName>
    <definedName name="Node135Table">'Rebate Tables'!$K$44:$L$50</definedName>
    <definedName name="Node136Table">'Rebate Tables'!$K$57:$L$63</definedName>
    <definedName name="Node137Table">'Rebate Tables'!$K$70:$L$76</definedName>
    <definedName name="Node13Table">'Rebate Tables'!$A$89:$B$91</definedName>
    <definedName name="Node14Table">'Rebate Tables'!$A$94:$B$96</definedName>
    <definedName name="Node15Table">'Rebate Tables'!$A$99:$B$100</definedName>
    <definedName name="Node16Table">'Rebate Tables'!$A$103:$B$106</definedName>
    <definedName name="Node17Table">'Rebate Tables'!$A$109:$B$110</definedName>
    <definedName name="Node18Table">'Rebate Tables'!$A$113:$B$115</definedName>
    <definedName name="Node19Table">'Rebate Tables'!$A$118:$B$119</definedName>
    <definedName name="Node1Table">'Rebate Tables'!$A$2:$B$24</definedName>
    <definedName name="Node20Table">'Rebate Tables'!$A$122:$B$125</definedName>
    <definedName name="Node21Table">'Rebate Tables'!$A$128:$B$130</definedName>
    <definedName name="Node22Table">'Rebate Tables'!$A$133:$B$138</definedName>
    <definedName name="Node23Table">'Rebate Tables'!$A$141:$B$142</definedName>
    <definedName name="Node24Table">'Rebate Tables'!$A$145:$B$146</definedName>
    <definedName name="Node25Table">'Rebate Tables'!$A$149:$B$151</definedName>
    <definedName name="Node26Table">'Rebate Tables'!$C$2:$D$3</definedName>
    <definedName name="Node27Table">'Rebate Tables'!$C$6:$D$8</definedName>
    <definedName name="Node28Table">'Rebate Tables'!$C$11:$D$12</definedName>
    <definedName name="node29">'Rebate Tables'!$C$14</definedName>
    <definedName name="Node29Table">'Rebate Tables'!$C$15:$D$31</definedName>
    <definedName name="Node2Table">'Rebate Tables'!$A$27:$B$32</definedName>
    <definedName name="Node30Table">'Rebate Tables'!$C$34:$D$35</definedName>
    <definedName name="Node31Table">'Rebate Tables'!$C$38:$D$55</definedName>
    <definedName name="Node32Table">'Rebate Tables'!$C$58:$D$75</definedName>
    <definedName name="Node33Table">'Rebate Tables'!$C$79:$D$82</definedName>
    <definedName name="Node34Table">'Rebate Tables'!$C$85:$D$87</definedName>
    <definedName name="Node35Table">'Rebate Tables'!$C$90:$D$91</definedName>
    <definedName name="Node36Table">'Rebate Tables'!$C$94:$D$97</definedName>
    <definedName name="Node37Table">'Rebate Tables'!$C$100:$D$102</definedName>
    <definedName name="Node38Table">'Rebate Tables'!$C$105:$D$106</definedName>
    <definedName name="Node39Table">'Rebate Tables'!$C$109:$D$110</definedName>
    <definedName name="Node3Table">'Rebate Tables'!$A$35:$B$35</definedName>
    <definedName name="Node40Table">'Rebate Tables'!$C$113:$D$126</definedName>
    <definedName name="Node41Table">'Rebate Tables'!$C$129:$D$142</definedName>
    <definedName name="Node42Table">'Rebate Tables'!$C$145:$D$146</definedName>
    <definedName name="Node43Table">'Rebate Tables'!$C$149:$D$151</definedName>
    <definedName name="Node44Table">'Rebate Tables'!$C$154:$D$155</definedName>
    <definedName name="Node45Table">'Rebate Tables'!$C$158:$D$160</definedName>
    <definedName name="Node46Table">'Rebate Tables'!$C$163:$D$164</definedName>
    <definedName name="Node47Table">'Rebate Tables'!$C$167:$D$173</definedName>
    <definedName name="Node48Table">'Rebate Tables'!$C$176:$D$182</definedName>
    <definedName name="Node49Table">'Rebate Tables'!$C$185:$D$186</definedName>
    <definedName name="Node4Table">'Rebate Tables'!$A$38:$B$41</definedName>
    <definedName name="Node50Table">'Rebate Tables'!$C$189:$D$195</definedName>
    <definedName name="Node51Table">'Rebate Tables'!$E$2:$F$4</definedName>
    <definedName name="Node52Table">'Rebate Tables'!$E$11:$F$12</definedName>
    <definedName name="Node53Table">'Rebate Tables'!$E$15:$F$21</definedName>
    <definedName name="Node54Table">'Rebate Tables'!$E$24:$F$26</definedName>
    <definedName name="Node55Table">'Rebate Tables'!$E$33:$F$34</definedName>
    <definedName name="Node56Table">'Rebate Tables'!$E$37:$F$47</definedName>
    <definedName name="Node57Table">'Rebate Tables'!$E$50:$F$60</definedName>
    <definedName name="Node58Table">'Rebate Tables'!$E$63:$F$64</definedName>
    <definedName name="Node59Table">'Rebate Tables'!$E$67:$F$68</definedName>
    <definedName name="Node5Table">'Rebate Tables'!$A$44:$B$45</definedName>
    <definedName name="Node60Table">'Rebate Tables'!$E$71:$F$74</definedName>
    <definedName name="Node61Table">'Rebate Tables'!$E$77:$F$78</definedName>
    <definedName name="Node62Table">'Rebate Tables'!$E$81:$F$86</definedName>
    <definedName name="Node63Table">'Rebate Tables'!$E$89:$F$94</definedName>
    <definedName name="Node64Table">'Rebate Tables'!$E$97:$F$98</definedName>
    <definedName name="Node65Table">'Rebate Tables'!$E$101:$F$102</definedName>
    <definedName name="Node66Table">'Rebate Tables'!$E$105:$F$116</definedName>
    <definedName name="Node67Table">'Rebate Tables'!$E$120:$F$120</definedName>
    <definedName name="Node68Table">'Rebate Tables'!$E$146:$F$147</definedName>
    <definedName name="Node69Table">'Rebate Tables'!$E$150:$F$155</definedName>
    <definedName name="Node6Table">'Rebate Tables'!$A$48:$B$51</definedName>
    <definedName name="Node70Table">'Rebate Tables'!$E$158:$F$159</definedName>
    <definedName name="Node71Table">'Rebate Tables'!$E$162:$F$163</definedName>
    <definedName name="Node72Table">'Rebate Tables'!$E$166:$F$180</definedName>
    <definedName name="Node73Table">'Rebate Tables'!$E$183:$F$184</definedName>
    <definedName name="Node74Table">'Rebate Tables'!$E$187:$F$187</definedName>
    <definedName name="Node75Table">'Rebate Tables'!$E$190:$F$195</definedName>
    <definedName name="Node76Table">'Rebate Tables'!$G$2:$H$5</definedName>
    <definedName name="Node77Table">'Rebate Tables'!$G$8:$H$9</definedName>
    <definedName name="Node78Table">'Rebate Tables'!$G$12:$H$15</definedName>
    <definedName name="Node79Table">'Rebate Tables'!$G$18:$H$20</definedName>
    <definedName name="Node7Table">'Rebate Tables'!$A$54:$B$57</definedName>
    <definedName name="Node80Table">'Rebate Tables'!$G$23:$H$26</definedName>
    <definedName name="Node81Table">'Rebate Tables'!$G$29:$H$35</definedName>
    <definedName name="Node82Table">'Rebate Tables'!$G$38:$H$41</definedName>
    <definedName name="Node83Table">'Rebate Tables'!$G$44:$H$45</definedName>
    <definedName name="Node84Table">'Rebate Tables'!$G$48:$H$52</definedName>
    <definedName name="Node85Table">'Rebate Tables'!$G$55:$H$59</definedName>
    <definedName name="Node86Table">'Rebate Tables'!$G$62:$H$65</definedName>
    <definedName name="Node87Table">'Rebate Tables'!$G$68:$H$70</definedName>
    <definedName name="Node88Table">'Rebate Tables'!$G$73:$H$74</definedName>
    <definedName name="Node89Table">'Rebate Tables'!$G$77:$H$79</definedName>
    <definedName name="Node8Table">'Rebate Tables'!$A$60:$B$64</definedName>
    <definedName name="Node90Table">'Rebate Tables'!$G$82:$H$83</definedName>
    <definedName name="Node91Table">'Rebate Tables'!$G$86:$H$93</definedName>
    <definedName name="Node92Table">'Rebate Tables'!$G$96:$H$100</definedName>
    <definedName name="Node93Table">'Rebate Tables'!$G$103:$H$111</definedName>
    <definedName name="Node94Table">'Rebate Tables'!$G$114:$H$126</definedName>
    <definedName name="Node95Table">'Rebate Tables'!$G$129:$H$130</definedName>
    <definedName name="Node96Table">'Rebate Tables'!$G$133:$H$135</definedName>
    <definedName name="Node97Table">'Rebate Tables'!$G$138:$H$140</definedName>
    <definedName name="Node98Table">'Rebate Tables'!$G$143:$H$147</definedName>
    <definedName name="Node99Table">'Rebate Tables'!$G$150:$H$153</definedName>
    <definedName name="Node9Table">'Rebate Tables'!$A$67:$B$70</definedName>
    <definedName name="OccSensorRebateTotal">'Occup. Sensors-Photocells Entry'!$M$23</definedName>
    <definedName name="OldLEDLightingEnergyCost">'LED in Ref. Cases Savings'!$E$20</definedName>
    <definedName name="OldLEDLightingKW">'LED in Ref. Cases Savings'!$E$19</definedName>
    <definedName name="OldLEDLightingKWH">'LED in Ref. Cases Savings'!$F$19</definedName>
    <definedName name="OldLightingEnergyCost">'Lighting Equipment Savings'!$E$24</definedName>
    <definedName name="OldLightingKW">'Lighting Equipment Savings'!$E$23</definedName>
    <definedName name="OldLightingKWH">'Lighting Equipment Savings'!$F$23</definedName>
    <definedName name="OldSensorEnergyCost">'Occup. Snsrs-Photocells Savings'!$L$22</definedName>
    <definedName name="OldSensorKW">'Occup. Snsrs-Photocells Savings'!$J$22</definedName>
    <definedName name="OldSensorKWH">'Occup. Snsrs-Photocells Savings'!$K$22</definedName>
    <definedName name="_xlnm.Print_Area" localSheetId="1">'1-Customer Information'!$A$1:$L$69</definedName>
    <definedName name="_xlnm.Print_Area" localSheetId="2">'2-Lighting Equipment Entry'!$A$1:$O$42</definedName>
    <definedName name="_xlnm.Print_Area" localSheetId="8">'Financial Summary'!$A$1:$I$53</definedName>
    <definedName name="_xlnm.Print_Area" localSheetId="0">Instructions!$A$1:$N$73</definedName>
    <definedName name="_xlnm.Print_Area" localSheetId="4">'LED in Ref. Cases Entry'!$A$1:$L$32</definedName>
    <definedName name="_xlnm.Print_Area" localSheetId="5">'LED in Ref. Cases Savings'!$A$1:$Q$25</definedName>
    <definedName name="_xlnm.Print_Area" localSheetId="3">'Lighting Equipment Savings'!$A$1:$P$36</definedName>
    <definedName name="_xlnm.Print_Area" localSheetId="6">'Occup. Sensors-Photocells Entry'!$A$1:$N$37</definedName>
    <definedName name="_xlnm.Print_Area" localSheetId="7">'Occup. Snsrs-Photocells Savings'!$A$1:$P$29</definedName>
    <definedName name="QuestionTable" localSheetId="1">'[1]Rebate Questions'!$A$2:$F$138</definedName>
    <definedName name="QuestionTable" localSheetId="8">'[2]Rebate Questions'!$A$2:$F$138</definedName>
    <definedName name="QuestionTable">'Rebate Questions'!$A$2:$F$138</definedName>
    <definedName name="Rebate" localSheetId="1">[1]Results!$E$2:$E$501</definedName>
    <definedName name="Rebate" localSheetId="8">[2]Results!$E$2:$E$501</definedName>
    <definedName name="Rebate">Results!$E$2:$E$605</definedName>
    <definedName name="Result495">'Rebate Tables'!#REF!</definedName>
    <definedName name="ResultTable" localSheetId="1">[1]Results!$A$2:$E$501</definedName>
    <definedName name="ResultTable" localSheetId="8">[2]Results!$A$2:$E$501</definedName>
    <definedName name="ResultTable">Results!$A$2:$E$605</definedName>
    <definedName name="Retrofit">Results!$B$283,Results!$B$283,Results!$B$285,Results!$B$218,Results!$B$219,Results!$B$206:$B$209</definedName>
    <definedName name="SensorKWHSavings">'Occup. Snsrs-Photocells Savings'!$O$22</definedName>
    <definedName name="SensorLabor">'Occup. Sensors-Photocells Entry'!$M$26</definedName>
    <definedName name="SensorSubTotal">'Occup. Sensors-Photocells Entry'!$L$23</definedName>
    <definedName name="SpaceType">'Dropdown Menus'!$B$2:$B$4</definedName>
    <definedName name="TotalRebate">'Occup. Sensors-Photocells Entry'!$M$24</definedName>
    <definedName name="Watts" localSheetId="1">[1]Results!$D$2:$D$501</definedName>
    <definedName name="Watts" localSheetId="8">[2]Results!$D$2:$D$501</definedName>
    <definedName name="Watts">Results!$D$2:$D$605</definedName>
    <definedName name="YesOrNo">'Dropdown Menus'!$A$2:$A$3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V99" i="5" l="1"/>
  <c r="B12" i="5" l="1"/>
  <c r="B13" i="5"/>
  <c r="B14" i="5"/>
  <c r="B15" i="5"/>
  <c r="B16" i="5"/>
  <c r="B17" i="5"/>
  <c r="B18" i="5"/>
  <c r="F14" i="5" l="1"/>
  <c r="F15" i="5"/>
  <c r="F16" i="5"/>
  <c r="F17" i="5"/>
  <c r="P12" i="5" l="1"/>
  <c r="P13" i="5"/>
  <c r="P14" i="5"/>
  <c r="P15" i="5"/>
  <c r="P16" i="5"/>
  <c r="P17" i="5"/>
  <c r="P18" i="5"/>
  <c r="P19" i="5"/>
  <c r="P20" i="5"/>
  <c r="P21" i="5"/>
  <c r="P11" i="5"/>
  <c r="IT99" i="5"/>
  <c r="H13" i="10"/>
  <c r="H14" i="10"/>
  <c r="H15" i="10"/>
  <c r="H16" i="10"/>
  <c r="H17" i="10"/>
  <c r="H18" i="10"/>
  <c r="H19" i="10"/>
  <c r="H20" i="10"/>
  <c r="H21" i="10"/>
  <c r="H22" i="10"/>
  <c r="H12" i="10"/>
  <c r="J12" i="10" s="1"/>
  <c r="G13" i="10"/>
  <c r="G14" i="10"/>
  <c r="G15" i="10"/>
  <c r="G16" i="10"/>
  <c r="G17" i="10"/>
  <c r="G18" i="10"/>
  <c r="G19" i="10"/>
  <c r="G20" i="10"/>
  <c r="G21" i="10"/>
  <c r="G22" i="10"/>
  <c r="G12" i="10"/>
  <c r="F12" i="5" l="1"/>
  <c r="I13" i="10" s="1"/>
  <c r="F13" i="5"/>
  <c r="I14" i="10" s="1"/>
  <c r="I15" i="10"/>
  <c r="I16" i="10"/>
  <c r="I17" i="10"/>
  <c r="I18" i="10"/>
  <c r="F18" i="5"/>
  <c r="I19" i="10" s="1"/>
  <c r="F19" i="5"/>
  <c r="I20" i="10" s="1"/>
  <c r="F20" i="5"/>
  <c r="I21" i="10" s="1"/>
  <c r="F21" i="5"/>
  <c r="I22" i="10" s="1"/>
  <c r="F11" i="5"/>
  <c r="I12" i="10" s="1"/>
  <c r="M38" i="5"/>
  <c r="M37" i="5"/>
  <c r="M22" i="5"/>
  <c r="IR99" i="5" l="1"/>
  <c r="IV100" i="6" l="1"/>
  <c r="IV99" i="20"/>
  <c r="C53" i="15"/>
  <c r="G52" i="15"/>
  <c r="C52" i="15"/>
  <c r="C51" i="15"/>
  <c r="H50" i="15"/>
  <c r="G50" i="15"/>
  <c r="C50" i="15"/>
  <c r="C49" i="15"/>
  <c r="C48" i="15"/>
  <c r="D6" i="15"/>
  <c r="D4" i="15"/>
  <c r="IT101" i="12"/>
  <c r="IT99" i="12"/>
  <c r="O26" i="12"/>
  <c r="O25" i="12"/>
  <c r="H21" i="12"/>
  <c r="G21" i="12"/>
  <c r="E21" i="12"/>
  <c r="F21" i="12" s="1" a="1"/>
  <c r="F21" i="12" s="1"/>
  <c r="D21" i="12"/>
  <c r="C21" i="12"/>
  <c r="A21" i="12"/>
  <c r="B21" i="12" s="1" a="1"/>
  <c r="B21" i="12" s="1"/>
  <c r="H20" i="12"/>
  <c r="G20" i="12"/>
  <c r="E20" i="12"/>
  <c r="F20" i="12" s="1" a="1"/>
  <c r="F20" i="12" s="1"/>
  <c r="D20" i="12"/>
  <c r="C20" i="12"/>
  <c r="A20" i="12"/>
  <c r="B20" i="12" s="1" a="1"/>
  <c r="B20" i="12" s="1"/>
  <c r="H19" i="12"/>
  <c r="G19" i="12"/>
  <c r="E19" i="12"/>
  <c r="F19" i="12" s="1" a="1"/>
  <c r="F19" i="12" s="1"/>
  <c r="D19" i="12"/>
  <c r="C19" i="12"/>
  <c r="A19" i="12"/>
  <c r="I19" i="12" s="1"/>
  <c r="J19" i="12" s="1"/>
  <c r="H18" i="12"/>
  <c r="G18" i="12"/>
  <c r="E18" i="12"/>
  <c r="F18" i="12" s="1" a="1"/>
  <c r="F18" i="12" s="1"/>
  <c r="D18" i="12"/>
  <c r="C18" i="12"/>
  <c r="A18" i="12"/>
  <c r="B18" i="12" s="1" a="1"/>
  <c r="B18" i="12" s="1"/>
  <c r="I18" i="12"/>
  <c r="H17" i="12"/>
  <c r="G17" i="12"/>
  <c r="E17" i="12"/>
  <c r="F17" i="12" s="1" a="1"/>
  <c r="F17" i="12" s="1"/>
  <c r="D17" i="12"/>
  <c r="C17" i="12"/>
  <c r="A17" i="12"/>
  <c r="I17" i="12" s="1"/>
  <c r="B17" i="12" a="1"/>
  <c r="B17" i="12" s="1"/>
  <c r="H16" i="12"/>
  <c r="G16" i="12"/>
  <c r="E16" i="12"/>
  <c r="F16" i="12" s="1" a="1"/>
  <c r="F16" i="12" s="1"/>
  <c r="D16" i="12"/>
  <c r="C16" i="12"/>
  <c r="A16" i="12"/>
  <c r="I16" i="12" s="1"/>
  <c r="H15" i="12"/>
  <c r="G15" i="12"/>
  <c r="E15" i="12"/>
  <c r="F15" i="12" s="1" a="1"/>
  <c r="F15" i="12" s="1"/>
  <c r="D15" i="12"/>
  <c r="C15" i="12"/>
  <c r="A15" i="12"/>
  <c r="I15" i="12" s="1"/>
  <c r="H14" i="12"/>
  <c r="G14" i="12"/>
  <c r="E14" i="12"/>
  <c r="F14" i="12" s="1" a="1"/>
  <c r="F14" i="12" s="1"/>
  <c r="D14" i="12"/>
  <c r="C14" i="12"/>
  <c r="A14" i="12"/>
  <c r="I14" i="12" s="1"/>
  <c r="H13" i="12"/>
  <c r="G13" i="12"/>
  <c r="E13" i="12"/>
  <c r="F13" i="12" s="1" a="1"/>
  <c r="F13" i="12" s="1"/>
  <c r="D13" i="12"/>
  <c r="C13" i="12"/>
  <c r="A13" i="12"/>
  <c r="I13" i="12" s="1"/>
  <c r="H12" i="12"/>
  <c r="G12" i="12"/>
  <c r="E12" i="12"/>
  <c r="F12" i="12" s="1" a="1"/>
  <c r="F12" i="12" s="1"/>
  <c r="D12" i="12"/>
  <c r="C12" i="12"/>
  <c r="A12" i="12"/>
  <c r="B12" i="12" s="1" a="1"/>
  <c r="B12" i="12" s="1"/>
  <c r="H11" i="12"/>
  <c r="G11" i="12"/>
  <c r="E11" i="12"/>
  <c r="F11" i="12" s="1" a="1"/>
  <c r="F11" i="12" s="1"/>
  <c r="D11" i="12"/>
  <c r="C11" i="12"/>
  <c r="A11" i="12"/>
  <c r="B11" i="12" s="1" a="1"/>
  <c r="B11" i="12" s="1"/>
  <c r="H10" i="12"/>
  <c r="G10" i="12"/>
  <c r="E10" i="12"/>
  <c r="F10" i="12" s="1" a="1"/>
  <c r="F10" i="12" s="1"/>
  <c r="D10" i="12"/>
  <c r="C10" i="12"/>
  <c r="A10" i="12"/>
  <c r="I10" i="12" s="1"/>
  <c r="C3" i="12"/>
  <c r="B3" i="12"/>
  <c r="IV102" i="6"/>
  <c r="M33" i="6"/>
  <c r="M32" i="6"/>
  <c r="M26" i="6"/>
  <c r="L23" i="6"/>
  <c r="F30" i="15" s="1"/>
  <c r="M22" i="6"/>
  <c r="N22" i="6" s="1"/>
  <c r="H22" i="6" a="1"/>
  <c r="H22" i="6" s="1"/>
  <c r="B22" i="6" a="1"/>
  <c r="B22" i="6" s="1"/>
  <c r="M21" i="6"/>
  <c r="N21" i="6" s="1"/>
  <c r="H21" i="6" a="1"/>
  <c r="H21" i="6" s="1"/>
  <c r="B21" i="6" a="1"/>
  <c r="B21" i="6" s="1"/>
  <c r="M20" i="6"/>
  <c r="N20" i="6" s="1"/>
  <c r="H20" i="6" a="1"/>
  <c r="H20" i="6" s="1"/>
  <c r="B20" i="6" a="1"/>
  <c r="B20" i="6" s="1"/>
  <c r="M19" i="6"/>
  <c r="N19" i="6" s="1"/>
  <c r="H19" i="6" a="1"/>
  <c r="H19" i="6" s="1"/>
  <c r="B19" i="6" a="1"/>
  <c r="B19" i="6" s="1"/>
  <c r="M18" i="6"/>
  <c r="N18" i="6" s="1"/>
  <c r="H18" i="6" a="1"/>
  <c r="H18" i="6" s="1"/>
  <c r="B18" i="6" a="1"/>
  <c r="B18" i="6" s="1"/>
  <c r="M17" i="6"/>
  <c r="N17" i="6" s="1"/>
  <c r="H17" i="6" a="1"/>
  <c r="H17" i="6" s="1"/>
  <c r="B17" i="6" a="1"/>
  <c r="B17" i="6" s="1"/>
  <c r="M16" i="6"/>
  <c r="N16" i="6" s="1"/>
  <c r="H16" i="6" a="1"/>
  <c r="H16" i="6" s="1"/>
  <c r="B16" i="6" a="1"/>
  <c r="B16" i="6" s="1"/>
  <c r="M15" i="6"/>
  <c r="N15" i="6" s="1"/>
  <c r="H15" i="6" a="1"/>
  <c r="H15" i="6" s="1"/>
  <c r="B15" i="6" a="1"/>
  <c r="B15" i="6" s="1"/>
  <c r="M14" i="6"/>
  <c r="N14" i="6" s="1"/>
  <c r="H14" i="6" a="1"/>
  <c r="H14" i="6" s="1"/>
  <c r="B14" i="6" a="1"/>
  <c r="B14" i="6" s="1"/>
  <c r="M13" i="6"/>
  <c r="N13" i="6" s="1"/>
  <c r="H13" i="6" a="1"/>
  <c r="H13" i="6" s="1"/>
  <c r="B13" i="6" a="1"/>
  <c r="B13" i="6" s="1"/>
  <c r="M12" i="6"/>
  <c r="N12" i="6" s="1"/>
  <c r="H12" i="6" a="1"/>
  <c r="H12" i="6" s="1"/>
  <c r="B12" i="6" a="1"/>
  <c r="B12" i="6" s="1"/>
  <c r="M11" i="6"/>
  <c r="N11" i="6" s="1"/>
  <c r="H11" i="6" a="1"/>
  <c r="H11" i="6" s="1"/>
  <c r="B11" i="6" a="1"/>
  <c r="B11" i="6" s="1"/>
  <c r="M2" i="6"/>
  <c r="IV89" i="21"/>
  <c r="IV79" i="21"/>
  <c r="IV77" i="21"/>
  <c r="IV71" i="21"/>
  <c r="O25" i="21"/>
  <c r="O24" i="21"/>
  <c r="J18" i="21"/>
  <c r="I18" i="21"/>
  <c r="K18" i="21"/>
  <c r="L18" i="21"/>
  <c r="H18" i="21"/>
  <c r="G18" i="21"/>
  <c r="D18" i="21"/>
  <c r="C18" i="21"/>
  <c r="B18" i="21"/>
  <c r="J17" i="21"/>
  <c r="I17" i="21"/>
  <c r="K17" i="21"/>
  <c r="H17" i="21"/>
  <c r="G17" i="21"/>
  <c r="L17" i="21"/>
  <c r="D17" i="21"/>
  <c r="C17" i="21"/>
  <c r="B17" i="21"/>
  <c r="J16" i="21"/>
  <c r="I16" i="21"/>
  <c r="K16" i="21"/>
  <c r="L16" i="21" s="1"/>
  <c r="H16" i="21"/>
  <c r="G16" i="21"/>
  <c r="D16" i="21"/>
  <c r="C16" i="21"/>
  <c r="B16" i="21"/>
  <c r="J15" i="21"/>
  <c r="I15" i="21"/>
  <c r="K15" i="21" s="1"/>
  <c r="L15" i="21" s="1"/>
  <c r="H15" i="21"/>
  <c r="G15" i="21"/>
  <c r="D15" i="21"/>
  <c r="C15" i="21"/>
  <c r="E15" i="21" s="1"/>
  <c r="B15" i="21"/>
  <c r="J14" i="21"/>
  <c r="I14" i="21"/>
  <c r="K14" i="21"/>
  <c r="L14" i="21" s="1"/>
  <c r="H14" i="21"/>
  <c r="G14" i="21"/>
  <c r="D14" i="21"/>
  <c r="C14" i="21"/>
  <c r="E14" i="21" s="1"/>
  <c r="B14" i="21"/>
  <c r="J13" i="21"/>
  <c r="I13" i="21"/>
  <c r="K13" i="21"/>
  <c r="L13" i="21" s="1"/>
  <c r="H13" i="21"/>
  <c r="G13" i="21"/>
  <c r="D13" i="21"/>
  <c r="C13" i="21"/>
  <c r="E13" i="21" s="1"/>
  <c r="B13" i="21"/>
  <c r="J12" i="21"/>
  <c r="K12" i="21"/>
  <c r="L12" i="21" s="1"/>
  <c r="I12" i="21"/>
  <c r="H12" i="21"/>
  <c r="G12" i="21"/>
  <c r="D12" i="21"/>
  <c r="C12" i="21"/>
  <c r="E12" i="21" s="1"/>
  <c r="B12" i="21"/>
  <c r="J11" i="21"/>
  <c r="I11" i="21"/>
  <c r="K11" i="21" s="1"/>
  <c r="H11" i="21"/>
  <c r="G11" i="21"/>
  <c r="D11" i="21"/>
  <c r="C11" i="21"/>
  <c r="E11" i="21" s="1"/>
  <c r="B11" i="21"/>
  <c r="D3" i="21"/>
  <c r="C3" i="21"/>
  <c r="IU96" i="20"/>
  <c r="IU86" i="20"/>
  <c r="IU84" i="20"/>
  <c r="IU78" i="20"/>
  <c r="K28" i="20"/>
  <c r="K27" i="20"/>
  <c r="K21" i="20"/>
  <c r="K18" i="20"/>
  <c r="B18" i="20"/>
  <c r="K17" i="20"/>
  <c r="B17" i="20"/>
  <c r="K16" i="20"/>
  <c r="B16" i="20"/>
  <c r="K15" i="20"/>
  <c r="B15" i="20"/>
  <c r="K14" i="20"/>
  <c r="B14" i="20"/>
  <c r="K13" i="20"/>
  <c r="B13" i="20"/>
  <c r="K12" i="20"/>
  <c r="B12" i="20"/>
  <c r="K11" i="20"/>
  <c r="B11" i="20"/>
  <c r="IV98" i="10"/>
  <c r="O29" i="10"/>
  <c r="O28" i="10"/>
  <c r="H25" i="10"/>
  <c r="K22" i="10"/>
  <c r="J22" i="10"/>
  <c r="D22" i="10"/>
  <c r="A22" i="10"/>
  <c r="C22" i="10" s="1"/>
  <c r="K21" i="10"/>
  <c r="J21" i="10"/>
  <c r="D21" i="10"/>
  <c r="A21" i="10"/>
  <c r="C21" i="10" s="1"/>
  <c r="K20" i="10"/>
  <c r="J20" i="10"/>
  <c r="D20" i="10"/>
  <c r="A20" i="10"/>
  <c r="C20" i="10" s="1"/>
  <c r="K19" i="10"/>
  <c r="J19" i="10"/>
  <c r="D19" i="10"/>
  <c r="A19" i="10"/>
  <c r="C19" i="10" s="1"/>
  <c r="K18" i="10"/>
  <c r="J18" i="10"/>
  <c r="D18" i="10"/>
  <c r="A18" i="10"/>
  <c r="C18" i="10" s="1"/>
  <c r="K17" i="10"/>
  <c r="J17" i="10"/>
  <c r="D17" i="10"/>
  <c r="A17" i="10"/>
  <c r="C17" i="10" s="1"/>
  <c r="K16" i="10"/>
  <c r="J16" i="10"/>
  <c r="D16" i="10"/>
  <c r="A16" i="10"/>
  <c r="C16" i="10" s="1"/>
  <c r="K15" i="10"/>
  <c r="J15" i="10"/>
  <c r="D15" i="10"/>
  <c r="A15" i="10"/>
  <c r="C15" i="10" s="1"/>
  <c r="K14" i="10"/>
  <c r="J14" i="10"/>
  <c r="D14" i="10"/>
  <c r="A14" i="10"/>
  <c r="C14" i="10" s="1"/>
  <c r="K13" i="10"/>
  <c r="J13" i="10"/>
  <c r="D13" i="10"/>
  <c r="A13" i="10"/>
  <c r="C13" i="10" s="1"/>
  <c r="K12" i="10"/>
  <c r="D12" i="10"/>
  <c r="A12" i="10"/>
  <c r="C12" i="10" s="1"/>
  <c r="D3" i="10"/>
  <c r="C3" i="10"/>
  <c r="IT101" i="5"/>
  <c r="IT100" i="5"/>
  <c r="IT93" i="5"/>
  <c r="B21" i="5" a="1"/>
  <c r="B21" i="5" s="1"/>
  <c r="B22" i="10" s="1"/>
  <c r="B20" i="5" a="1"/>
  <c r="B20" i="5" s="1"/>
  <c r="B21" i="10" s="1"/>
  <c r="B19" i="5" a="1"/>
  <c r="B19" i="5" s="1"/>
  <c r="B20" i="10" s="1"/>
  <c r="B19" i="10"/>
  <c r="B18" i="10"/>
  <c r="B17" i="10"/>
  <c r="B16" i="10"/>
  <c r="B15" i="10"/>
  <c r="B14" i="10"/>
  <c r="B13" i="10"/>
  <c r="B11" i="5"/>
  <c r="B12" i="10" s="1"/>
  <c r="I20" i="12"/>
  <c r="M11" i="21" l="1"/>
  <c r="O11" i="21" s="1"/>
  <c r="K19" i="21"/>
  <c r="L11" i="21"/>
  <c r="L19" i="21" s="1"/>
  <c r="E16" i="21"/>
  <c r="M16" i="21" s="1"/>
  <c r="O16" i="21" s="1"/>
  <c r="E17" i="21"/>
  <c r="E18" i="21"/>
  <c r="M18" i="21" s="1"/>
  <c r="O18" i="21" s="1"/>
  <c r="E18" i="10"/>
  <c r="E22" i="10"/>
  <c r="F22" i="10" s="1"/>
  <c r="I12" i="12"/>
  <c r="B13" i="12" a="1"/>
  <c r="B13" i="12" s="1"/>
  <c r="K17" i="12"/>
  <c r="M17" i="12" s="1"/>
  <c r="N17" i="12" s="1"/>
  <c r="B10" i="12" a="1"/>
  <c r="B10" i="12" s="1"/>
  <c r="I11" i="12"/>
  <c r="K16" i="12"/>
  <c r="M16" i="12" s="1"/>
  <c r="N16" i="12" s="1"/>
  <c r="B19" i="12" a="1"/>
  <c r="B19" i="12" s="1"/>
  <c r="K20" i="12"/>
  <c r="M20" i="12" s="1"/>
  <c r="N20" i="12" s="1"/>
  <c r="K11" i="12"/>
  <c r="L11" i="12" s="1"/>
  <c r="B16" i="12" a="1"/>
  <c r="B16" i="12" s="1"/>
  <c r="J10" i="12"/>
  <c r="J15" i="12"/>
  <c r="K15" i="12"/>
  <c r="M15" i="12" s="1"/>
  <c r="N15" i="12" s="1"/>
  <c r="O14" i="12"/>
  <c r="P14" i="12" s="1"/>
  <c r="K18" i="12"/>
  <c r="L18" i="12" s="1"/>
  <c r="K12" i="12"/>
  <c r="L12" i="12" s="1"/>
  <c r="B14" i="12" a="1"/>
  <c r="B14" i="12" s="1"/>
  <c r="O13" i="12"/>
  <c r="P13" i="12" s="1"/>
  <c r="B15" i="12" a="1"/>
  <c r="B15" i="12" s="1"/>
  <c r="I21" i="12"/>
  <c r="K21" i="12" s="1"/>
  <c r="L21" i="12" s="1"/>
  <c r="O15" i="12"/>
  <c r="P15" i="12" s="1"/>
  <c r="J16" i="12"/>
  <c r="E14" i="10"/>
  <c r="F14" i="10" s="1"/>
  <c r="E15" i="10"/>
  <c r="F15" i="10" s="1"/>
  <c r="E20" i="10"/>
  <c r="F20" i="10" s="1"/>
  <c r="E12" i="10"/>
  <c r="F12" i="10" s="1"/>
  <c r="E13" i="10"/>
  <c r="F13" i="10" s="1"/>
  <c r="E17" i="10"/>
  <c r="F17" i="10" s="1"/>
  <c r="E19" i="10"/>
  <c r="F19" i="10" s="1"/>
  <c r="E21" i="10"/>
  <c r="F21" i="10" s="1"/>
  <c r="E16" i="10"/>
  <c r="F16" i="10" s="1"/>
  <c r="L15" i="10"/>
  <c r="L14" i="10"/>
  <c r="M14" i="10" s="1"/>
  <c r="L17" i="10"/>
  <c r="M17" i="10" s="1"/>
  <c r="L22" i="10"/>
  <c r="M22" i="10" s="1"/>
  <c r="L19" i="10"/>
  <c r="M19" i="10" s="1"/>
  <c r="L12" i="10"/>
  <c r="L21" i="10"/>
  <c r="M21" i="10" s="1"/>
  <c r="L20" i="10"/>
  <c r="M20" i="10" s="1"/>
  <c r="L18" i="10"/>
  <c r="N18" i="10" s="1"/>
  <c r="L16" i="10"/>
  <c r="M16" i="10" s="1"/>
  <c r="L13" i="10"/>
  <c r="M13" i="10" s="1"/>
  <c r="F18" i="10"/>
  <c r="O17" i="12"/>
  <c r="P17" i="12" s="1"/>
  <c r="J13" i="12"/>
  <c r="O16" i="12"/>
  <c r="P16" i="12" s="1"/>
  <c r="J17" i="12"/>
  <c r="O11" i="12"/>
  <c r="P11" i="12" s="1"/>
  <c r="K13" i="12"/>
  <c r="M13" i="12" s="1"/>
  <c r="N13" i="12" s="1"/>
  <c r="M23" i="6"/>
  <c r="M14" i="21"/>
  <c r="O14" i="21" s="1"/>
  <c r="F14" i="21"/>
  <c r="N14" i="21" s="1"/>
  <c r="O12" i="12"/>
  <c r="P12" i="12" s="1"/>
  <c r="J12" i="12"/>
  <c r="F11" i="21"/>
  <c r="N11" i="21" s="1"/>
  <c r="O10" i="12"/>
  <c r="P10" i="12" s="1"/>
  <c r="L16" i="12"/>
  <c r="K10" i="12"/>
  <c r="M10" i="12" s="1"/>
  <c r="N10" i="12" s="1"/>
  <c r="J11" i="12"/>
  <c r="F13" i="21"/>
  <c r="N13" i="21" s="1"/>
  <c r="M13" i="21"/>
  <c r="O13" i="21" s="1"/>
  <c r="P13" i="21" s="1"/>
  <c r="L13" i="20" s="1"/>
  <c r="P11" i="21"/>
  <c r="L11" i="20" s="1"/>
  <c r="M15" i="21"/>
  <c r="O15" i="21" s="1"/>
  <c r="F15" i="21"/>
  <c r="N15" i="21" s="1"/>
  <c r="O20" i="12"/>
  <c r="P20" i="12" s="1"/>
  <c r="J20" i="12"/>
  <c r="L15" i="12"/>
  <c r="P18" i="21"/>
  <c r="L18" i="20" s="1"/>
  <c r="J18" i="12"/>
  <c r="O18" i="12"/>
  <c r="P18" i="12" s="1"/>
  <c r="F16" i="21"/>
  <c r="N16" i="21" s="1"/>
  <c r="L17" i="12"/>
  <c r="M17" i="21"/>
  <c r="O17" i="21" s="1"/>
  <c r="F17" i="21"/>
  <c r="N17" i="21" s="1"/>
  <c r="O19" i="12"/>
  <c r="P19" i="12" s="1"/>
  <c r="K19" i="12"/>
  <c r="F18" i="21"/>
  <c r="N18" i="21" s="1"/>
  <c r="M12" i="21"/>
  <c r="O12" i="21" s="1"/>
  <c r="E19" i="21"/>
  <c r="F12" i="21"/>
  <c r="N12" i="21" s="1"/>
  <c r="P16" i="21"/>
  <c r="L16" i="20" s="1"/>
  <c r="K14" i="12"/>
  <c r="J14" i="12"/>
  <c r="M12" i="12" l="1"/>
  <c r="N12" i="12" s="1"/>
  <c r="L13" i="12"/>
  <c r="K20" i="21"/>
  <c r="L20" i="12"/>
  <c r="M21" i="12"/>
  <c r="N21" i="12" s="1"/>
  <c r="O21" i="12"/>
  <c r="P21" i="12" s="1"/>
  <c r="P23" i="12" s="1"/>
  <c r="J21" i="12"/>
  <c r="J22" i="12" s="1"/>
  <c r="M11" i="12"/>
  <c r="N11" i="12" s="1"/>
  <c r="M18" i="12"/>
  <c r="N18" i="12" s="1"/>
  <c r="N15" i="10"/>
  <c r="N20" i="10"/>
  <c r="N12" i="10"/>
  <c r="E23" i="10"/>
  <c r="D11" i="15" s="1"/>
  <c r="O20" i="10"/>
  <c r="N19" i="5" s="1"/>
  <c r="O16" i="10"/>
  <c r="N15" i="5" s="1"/>
  <c r="O13" i="10"/>
  <c r="N12" i="5" s="1"/>
  <c r="N14" i="10"/>
  <c r="M15" i="10"/>
  <c r="O15" i="10" s="1"/>
  <c r="N14" i="5" s="1"/>
  <c r="N17" i="10"/>
  <c r="N19" i="10"/>
  <c r="N22" i="10"/>
  <c r="O19" i="10"/>
  <c r="N18" i="5" s="1"/>
  <c r="O17" i="10"/>
  <c r="N16" i="5" s="1"/>
  <c r="O21" i="10"/>
  <c r="N20" i="5" s="1"/>
  <c r="M12" i="10"/>
  <c r="O12" i="10" s="1"/>
  <c r="N11" i="5" s="1"/>
  <c r="N21" i="10"/>
  <c r="O22" i="10"/>
  <c r="N21" i="5" s="1"/>
  <c r="N13" i="10"/>
  <c r="M18" i="10"/>
  <c r="O18" i="10" s="1"/>
  <c r="N17" i="5" s="1"/>
  <c r="O17" i="5" s="1"/>
  <c r="N16" i="10"/>
  <c r="L23" i="10"/>
  <c r="E11" i="15" s="1"/>
  <c r="O14" i="10"/>
  <c r="N13" i="5" s="1"/>
  <c r="P14" i="21"/>
  <c r="L14" i="20" s="1"/>
  <c r="Q11" i="21"/>
  <c r="L10" i="12"/>
  <c r="P15" i="21"/>
  <c r="L15" i="20" s="1"/>
  <c r="Q16" i="21"/>
  <c r="Q18" i="21"/>
  <c r="Q13" i="21"/>
  <c r="F19" i="21"/>
  <c r="E20" i="21" s="1"/>
  <c r="P22" i="21" s="1"/>
  <c r="P12" i="21"/>
  <c r="O19" i="21"/>
  <c r="P17" i="21"/>
  <c r="L17" i="20" s="1"/>
  <c r="M14" i="12"/>
  <c r="L14" i="12"/>
  <c r="O22" i="12"/>
  <c r="K22" i="12"/>
  <c r="M19" i="12"/>
  <c r="N19" i="12" s="1"/>
  <c r="L19" i="12"/>
  <c r="F23" i="10"/>
  <c r="O12" i="5" l="1"/>
  <c r="O15" i="5"/>
  <c r="O18" i="5"/>
  <c r="O16" i="5"/>
  <c r="O19" i="5"/>
  <c r="O20" i="5"/>
  <c r="O14" i="5"/>
  <c r="O21" i="5"/>
  <c r="O13" i="5"/>
  <c r="P20" i="10"/>
  <c r="P15" i="10"/>
  <c r="P18" i="10"/>
  <c r="P19" i="10"/>
  <c r="P17" i="10"/>
  <c r="P21" i="10"/>
  <c r="P16" i="10"/>
  <c r="P12" i="10"/>
  <c r="O11" i="5" s="1"/>
  <c r="M23" i="10"/>
  <c r="L24" i="10" s="1"/>
  <c r="E10" i="15" s="1"/>
  <c r="P22" i="10"/>
  <c r="P13" i="10"/>
  <c r="P14" i="10"/>
  <c r="O23" i="10"/>
  <c r="N23" i="10"/>
  <c r="Q14" i="21"/>
  <c r="Q15" i="21"/>
  <c r="D12" i="15"/>
  <c r="Q17" i="21"/>
  <c r="L22" i="12"/>
  <c r="F11" i="15"/>
  <c r="E24" i="10"/>
  <c r="N14" i="12"/>
  <c r="N22" i="12" s="1"/>
  <c r="M22" i="12"/>
  <c r="P19" i="21"/>
  <c r="L12" i="20"/>
  <c r="K19" i="20" s="1"/>
  <c r="Q12" i="21"/>
  <c r="E12" i="15" l="1"/>
  <c r="F12" i="15" s="1"/>
  <c r="E39" i="15" s="1"/>
  <c r="C42" i="15" s="1"/>
  <c r="C43" i="15" s="1"/>
  <c r="O26" i="10"/>
  <c r="D10" i="15"/>
  <c r="F10" i="15" s="1"/>
  <c r="F15" i="15" s="1"/>
  <c r="C44" i="15" l="1"/>
  <c r="D15" i="15"/>
  <c r="F16" i="15"/>
  <c r="F17" i="15" s="1"/>
  <c r="F18" i="15" s="1"/>
  <c r="F19" i="15" s="1"/>
  <c r="F20" i="15" s="1"/>
  <c r="F21" i="15" s="1"/>
  <c r="F22" i="15" s="1"/>
  <c r="F23" i="15" s="1"/>
  <c r="F24" i="15" s="1"/>
  <c r="D16" i="15" l="1"/>
  <c r="D17" i="15" s="1"/>
  <c r="D18" i="15" s="1"/>
  <c r="D19" i="15" s="1"/>
  <c r="N22" i="5"/>
  <c r="M24" i="6" s="1"/>
  <c r="F31" i="15" s="1"/>
  <c r="F32" i="15" s="1"/>
  <c r="F33" i="15" l="1"/>
  <c r="F14" i="15"/>
  <c r="F34" i="1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Kelly Lady</author>
    <author>Roger Warehime</author>
  </authors>
  <commentList>
    <comment ref="B9" authorId="0" shapeId="0" xr:uid="{00000000-0006-0000-0100-000001000000}">
      <text>
        <r>
          <rPr>
            <b/>
            <sz val="8"/>
            <color indexed="81"/>
            <rFont val="Tahoma"/>
            <family val="2"/>
          </rPr>
          <t>Kelly Lady:</t>
        </r>
        <r>
          <rPr>
            <sz val="8"/>
            <color indexed="81"/>
            <rFont val="Tahoma"/>
            <family val="2"/>
          </rPr>
          <t xml:space="preserve">
This sheet asks for general information about the customer and contractor.  Fields that accept data are shaded yellow.  The tab key can be used to move forward from one field to the next.  Holding the shift key will pressing the tab key will move backward from one field to the previous field.
The customer’s business name and installation address are pulled from this sheet and displayed on the Financial Summary sheet.  The contractor name, address, and contact information are also pulled from this sheet and displayed on the Financial Summary sheet.
Check-boxes can be selected or deselected using the mouse.</t>
        </r>
      </text>
    </comment>
    <comment ref="B10" authorId="1" shapeId="0" xr:uid="{00000000-0006-0000-0100-000002000000}">
      <text>
        <r>
          <rPr>
            <b/>
            <sz val="8"/>
            <color indexed="81"/>
            <rFont val="Tahoma"/>
            <family val="2"/>
          </rPr>
          <t>Use TAB key to move from field to field</t>
        </r>
        <r>
          <rPr>
            <sz val="8"/>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Roger Warehime</author>
  </authors>
  <commentList>
    <comment ref="M6" authorId="0" shapeId="0" xr:uid="{00000000-0006-0000-0200-000001000000}">
      <text>
        <r>
          <rPr>
            <b/>
            <sz val="8"/>
            <color indexed="81"/>
            <rFont val="Tahoma"/>
            <family val="2"/>
          </rPr>
          <t>Enter Demand Rate ($/kW) here.</t>
        </r>
      </text>
    </comment>
    <comment ref="N6" authorId="0" shapeId="0" xr:uid="{00000000-0006-0000-0200-000002000000}">
      <text>
        <r>
          <rPr>
            <b/>
            <sz val="8"/>
            <color indexed="81"/>
            <rFont val="Tahoma"/>
            <family val="2"/>
          </rPr>
          <t>Enter Energy rate ($/kWh) here. Currently entered rate of $0.065 is an approximate weighted rate for EM05 customers.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Roger Warehime</author>
  </authors>
  <commentList>
    <comment ref="C3" authorId="0" shapeId="0" xr:uid="{00000000-0006-0000-0300-000001000000}">
      <text>
        <r>
          <rPr>
            <b/>
            <sz val="8"/>
            <color indexed="81"/>
            <rFont val="Tahoma"/>
            <family val="2"/>
          </rPr>
          <t>Enter Demand Rate ($/kW) here.</t>
        </r>
      </text>
    </comment>
    <comment ref="D3" authorId="0" shapeId="0" xr:uid="{00000000-0006-0000-0300-000002000000}">
      <text>
        <r>
          <rPr>
            <b/>
            <sz val="8"/>
            <color indexed="81"/>
            <rFont val="Tahoma"/>
            <family val="2"/>
          </rPr>
          <t>Enter Energy rate ($/kWh) here.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Roger Warehime</author>
  </authors>
  <commentList>
    <comment ref="C3" authorId="0" shapeId="0" xr:uid="{00000000-0006-0000-0500-000001000000}">
      <text>
        <r>
          <rPr>
            <b/>
            <sz val="8"/>
            <color indexed="81"/>
            <rFont val="Tahoma"/>
            <family val="2"/>
          </rPr>
          <t>Enter Demand Rate ($/kW) here.</t>
        </r>
      </text>
    </comment>
    <comment ref="D3" authorId="0" shapeId="0" xr:uid="{00000000-0006-0000-0500-000002000000}">
      <text>
        <r>
          <rPr>
            <b/>
            <sz val="8"/>
            <color indexed="81"/>
            <rFont val="Tahoma"/>
            <family val="2"/>
          </rPr>
          <t>Enter Energy rate ($/kWh) here.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Roger Warehime</author>
  </authors>
  <commentList>
    <comment ref="M26" authorId="0" shapeId="0" xr:uid="{00000000-0006-0000-0600-000001000000}">
      <text>
        <r>
          <rPr>
            <sz val="8"/>
            <color indexed="81"/>
            <rFont val="Tahoma"/>
            <family val="2"/>
          </rPr>
          <t xml:space="preserve">This value is entered on the Lighting Equipment Entry Sheet.  Even if only rebating on Occ Sensors-Photocells please still enter labor on page 2.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Roger Warehime</author>
  </authors>
  <commentList>
    <comment ref="B3" authorId="0" shapeId="0" xr:uid="{00000000-0006-0000-0700-000001000000}">
      <text>
        <r>
          <rPr>
            <sz val="8"/>
            <color indexed="81"/>
            <rFont val="Tahoma"/>
            <family val="2"/>
          </rPr>
          <t xml:space="preserve">Demand and Energy Rates can be changed on the "Lighting Equipment Savings" sheet.
</t>
        </r>
      </text>
    </comment>
    <comment ref="C3" authorId="0" shapeId="0" xr:uid="{00000000-0006-0000-0700-000002000000}">
      <text>
        <r>
          <rPr>
            <sz val="8"/>
            <color indexed="81"/>
            <rFont val="Tahoma"/>
            <family val="2"/>
          </rPr>
          <t xml:space="preserve">Demand and Energy Rates can be changed on the "Lighting Equipment Savings" sheet.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Roger Warehime</author>
  </authors>
  <commentList>
    <comment ref="A287" authorId="0" shapeId="0" xr:uid="{00000000-0006-0000-0D00-000001000000}">
      <text>
        <r>
          <rPr>
            <b/>
            <sz val="8"/>
            <color indexed="81"/>
            <rFont val="Tahoma"/>
            <family val="2"/>
          </rPr>
          <t>Roger Warehime:</t>
        </r>
        <r>
          <rPr>
            <sz val="8"/>
            <color indexed="81"/>
            <rFont val="Tahoma"/>
            <family val="2"/>
          </rPr>
          <t xml:space="preserve">
This result not available to the rebate code finder.  In the table in case user enters code directly…otherwise, they will get code 303.</t>
        </r>
      </text>
    </comment>
  </commentList>
</comments>
</file>

<file path=xl/sharedStrings.xml><?xml version="1.0" encoding="utf-8"?>
<sst xmlns="http://schemas.openxmlformats.org/spreadsheetml/2006/main" count="3713" uniqueCount="1673">
  <si>
    <t>Question 2</t>
  </si>
  <si>
    <t>Question 4</t>
  </si>
  <si>
    <t>F20T12</t>
  </si>
  <si>
    <t>2' Lamp Length</t>
  </si>
  <si>
    <t>3' Lamp Length</t>
  </si>
  <si>
    <t>Node2</t>
  </si>
  <si>
    <t>Node3</t>
  </si>
  <si>
    <t>Node4</t>
  </si>
  <si>
    <t>Node5</t>
  </si>
  <si>
    <t>Node6</t>
  </si>
  <si>
    <t>Node1</t>
  </si>
  <si>
    <t>4' Lamp Length</t>
  </si>
  <si>
    <t>5' Lamp Length</t>
  </si>
  <si>
    <t>6' Lamp Length</t>
  </si>
  <si>
    <t>8' Lamp Length</t>
  </si>
  <si>
    <t>Node7</t>
  </si>
  <si>
    <t>Node8</t>
  </si>
  <si>
    <t>Node9</t>
  </si>
  <si>
    <t>1 Lamp</t>
  </si>
  <si>
    <t>2 Lamps</t>
  </si>
  <si>
    <t>3 Lamps</t>
  </si>
  <si>
    <t>4 Lamps</t>
  </si>
  <si>
    <t>F30T12 (30w lamps)</t>
  </si>
  <si>
    <t>F30T12 (25w lamps)</t>
  </si>
  <si>
    <t>Node10</t>
  </si>
  <si>
    <t>Node11</t>
  </si>
  <si>
    <t>Node</t>
  </si>
  <si>
    <t>Question 1</t>
  </si>
  <si>
    <t>Lamp Length</t>
  </si>
  <si>
    <t>Description</t>
  </si>
  <si>
    <t>Number Of Lamps</t>
  </si>
  <si>
    <t>Node12</t>
  </si>
  <si>
    <t>Node13</t>
  </si>
  <si>
    <t>Node14</t>
  </si>
  <si>
    <t>Node15</t>
  </si>
  <si>
    <t>Node16</t>
  </si>
  <si>
    <t>Node19</t>
  </si>
  <si>
    <t>Node18</t>
  </si>
  <si>
    <t>Node22</t>
  </si>
  <si>
    <t>F40T12 (40w lamps)</t>
  </si>
  <si>
    <t>F48T12</t>
  </si>
  <si>
    <t>F48T12 VHO</t>
  </si>
  <si>
    <t>F48T12 HO</t>
  </si>
  <si>
    <t>Node17</t>
  </si>
  <si>
    <t>Node20</t>
  </si>
  <si>
    <t>Node21</t>
  </si>
  <si>
    <t>Node23</t>
  </si>
  <si>
    <t>Node24</t>
  </si>
  <si>
    <t>Node25</t>
  </si>
  <si>
    <t>Node26</t>
  </si>
  <si>
    <t>Node27</t>
  </si>
  <si>
    <t>Node28</t>
  </si>
  <si>
    <t>F60T12</t>
  </si>
  <si>
    <t>F60T12 HO</t>
  </si>
  <si>
    <t>F60T12 VHO</t>
  </si>
  <si>
    <t>F72T12</t>
  </si>
  <si>
    <t>F72T12 HO</t>
  </si>
  <si>
    <t>F72T12 VHO</t>
  </si>
  <si>
    <t>F96T12 (60w lamps)</t>
  </si>
  <si>
    <t>F96T12 (75w lamps)</t>
  </si>
  <si>
    <t>F40T12 (34w lamps)</t>
  </si>
  <si>
    <t>F96T12 HO (110w lamps)</t>
  </si>
  <si>
    <t>F96T12 HO (95w lamps)</t>
  </si>
  <si>
    <t>F96T12 VHO (215w lamps)</t>
  </si>
  <si>
    <t>F96T12 VHO (185w lamps)</t>
  </si>
  <si>
    <t>Existing/Base Incandescent Lamps</t>
  </si>
  <si>
    <t>Node29</t>
  </si>
  <si>
    <t>6w</t>
  </si>
  <si>
    <t>40w</t>
  </si>
  <si>
    <t>60w</t>
  </si>
  <si>
    <t>75w</t>
  </si>
  <si>
    <t>100w</t>
  </si>
  <si>
    <t>150w</t>
  </si>
  <si>
    <t>200w</t>
  </si>
  <si>
    <t>300w</t>
  </si>
  <si>
    <t>500w</t>
  </si>
  <si>
    <t>750w</t>
  </si>
  <si>
    <t>1000w</t>
  </si>
  <si>
    <t>1500w</t>
  </si>
  <si>
    <t>Lamp Wattage</t>
  </si>
  <si>
    <t>Node30</t>
  </si>
  <si>
    <t>Retrofit</t>
  </si>
  <si>
    <t>New Construction</t>
  </si>
  <si>
    <t>Node31</t>
  </si>
  <si>
    <t>Node32</t>
  </si>
  <si>
    <t>48w HO T5 / Reflectors (400w HID base)</t>
  </si>
  <si>
    <t>54w HO T5</t>
  </si>
  <si>
    <t>54w HO T5 / Reflectors (2-lamp 8' T12 HO base)</t>
  </si>
  <si>
    <t>54w HO T5 / Reflectors (400w HID base)</t>
  </si>
  <si>
    <t>54w HO T5 / Reflectors (1000w HID base)</t>
  </si>
  <si>
    <t>54w T5 / Reflectors (1000w HID base)</t>
  </si>
  <si>
    <t>80w HO T5</t>
  </si>
  <si>
    <t>Node33</t>
  </si>
  <si>
    <t>Node34</t>
  </si>
  <si>
    <t>Node35</t>
  </si>
  <si>
    <t>Node36</t>
  </si>
  <si>
    <t>Node37</t>
  </si>
  <si>
    <t>Node38</t>
  </si>
  <si>
    <t>Retrofit or New Construction</t>
  </si>
  <si>
    <t>Node39</t>
  </si>
  <si>
    <t>Node40</t>
  </si>
  <si>
    <t>Node41</t>
  </si>
  <si>
    <t>Existing T12 Fluorescent Lamps And Fixtures With Electronic Ballasts</t>
  </si>
  <si>
    <t>New T5 Fluorescent Fixtures with Electronic Ballasts</t>
  </si>
  <si>
    <t>New Metal Halide (MH) Fixtures and Lamps</t>
  </si>
  <si>
    <t>32w MH Fixture</t>
  </si>
  <si>
    <t>50w MH Fixture</t>
  </si>
  <si>
    <t>70w MH Fixture</t>
  </si>
  <si>
    <t>100w MH Fixture</t>
  </si>
  <si>
    <t>360w MH Lamp Only w/Ferro Electric Capacitor</t>
  </si>
  <si>
    <t>Node42</t>
  </si>
  <si>
    <t>Node43</t>
  </si>
  <si>
    <t>Node44</t>
  </si>
  <si>
    <t>Node45</t>
  </si>
  <si>
    <t>Node46</t>
  </si>
  <si>
    <t>New Ceramic MH Fixtures and Lamps</t>
  </si>
  <si>
    <t>Node47</t>
  </si>
  <si>
    <t>New Contruction</t>
  </si>
  <si>
    <t>Node48</t>
  </si>
  <si>
    <t>25w Integrated Ceramic MH Lamps</t>
  </si>
  <si>
    <t>150w or less Ceramic MH Fixture</t>
  </si>
  <si>
    <t>151-250w Ceramic MH Fixture</t>
  </si>
  <si>
    <t>251w or greater Ceramic MH Fixture</t>
  </si>
  <si>
    <t>Node49</t>
  </si>
  <si>
    <t>Node50</t>
  </si>
  <si>
    <t>Node51</t>
  </si>
  <si>
    <t>150w HPS Fixture</t>
  </si>
  <si>
    <t>200w HPS Fixture</t>
  </si>
  <si>
    <t>250w HPS Fixture</t>
  </si>
  <si>
    <t>310w HPS Fixture</t>
  </si>
  <si>
    <t>400w HPS Fixture</t>
  </si>
  <si>
    <t>600w HPS Fixture</t>
  </si>
  <si>
    <t>750w HPS Fixture</t>
  </si>
  <si>
    <t>Node52</t>
  </si>
  <si>
    <t>Node53</t>
  </si>
  <si>
    <t>Node54</t>
  </si>
  <si>
    <t>Questions 5</t>
  </si>
  <si>
    <t>Installation Address</t>
  </si>
  <si>
    <t>City</t>
  </si>
  <si>
    <t>State</t>
  </si>
  <si>
    <t>Zip Code</t>
  </si>
  <si>
    <t xml:space="preserve">Account Number </t>
  </si>
  <si>
    <t>Type of Business</t>
  </si>
  <si>
    <t>Contact Name</t>
  </si>
  <si>
    <t>Daytime Phone Number</t>
  </si>
  <si>
    <t>Email</t>
  </si>
  <si>
    <t>Customer's Signature</t>
  </si>
  <si>
    <t xml:space="preserve">Date </t>
  </si>
  <si>
    <t>Company Name</t>
  </si>
  <si>
    <t>Address</t>
  </si>
  <si>
    <t>LIGHTING EQUIPMENT:</t>
  </si>
  <si>
    <t>Project Type:</t>
  </si>
  <si>
    <t>OLD SYSTEM</t>
  </si>
  <si>
    <t>NEW SYSTEM</t>
  </si>
  <si>
    <t xml:space="preserve">REBATE  </t>
  </si>
  <si>
    <t>A</t>
  </si>
  <si>
    <t>B</t>
  </si>
  <si>
    <t>C</t>
  </si>
  <si>
    <t>D</t>
  </si>
  <si>
    <t>E</t>
  </si>
  <si>
    <t>F</t>
  </si>
  <si>
    <t>G</t>
  </si>
  <si>
    <t>H</t>
  </si>
  <si>
    <t>I</t>
  </si>
  <si>
    <t>J</t>
  </si>
  <si>
    <t>K</t>
  </si>
  <si>
    <t>L</t>
  </si>
  <si>
    <t>Old Equipment Description</t>
  </si>
  <si>
    <t>Old Equipment Code*</t>
  </si>
  <si>
    <t>Qty.</t>
  </si>
  <si>
    <t>New Equipment Code*</t>
  </si>
  <si>
    <t>Annual Hours of Operation</t>
  </si>
  <si>
    <t>Rebate Amount per Equipment*</t>
  </si>
  <si>
    <t>LIGHTING EQUIPMENT SUBTOTAL</t>
  </si>
  <si>
    <t>OCCUPANCY SENSORS/PHOTOCELLS:</t>
  </si>
  <si>
    <t>CONTROLLED EQUIPMENT</t>
  </si>
  <si>
    <t>OCCUPANCY SENSORS/PHOTOCELLS</t>
  </si>
  <si>
    <t>Controlled Equipment Description</t>
  </si>
  <si>
    <t>Equipment Code*</t>
  </si>
  <si>
    <t>Qty. Controlled by Sensors/ Photocells</t>
  </si>
  <si>
    <t>Sensor/Photocell Description</t>
  </si>
  <si>
    <t>Equipment Code</t>
  </si>
  <si>
    <t>% of Time Lights Off</t>
  </si>
  <si>
    <t>Total Cost of Sensors/ Photocells</t>
  </si>
  <si>
    <t>OCCUPANCY SENSORS/PHOTOCELLS SUBTOTAL</t>
  </si>
  <si>
    <t>Node55</t>
  </si>
  <si>
    <t>3-10w Total</t>
  </si>
  <si>
    <t>11-15w Total</t>
  </si>
  <si>
    <t>16-20w Total</t>
  </si>
  <si>
    <t>21-25w Total</t>
  </si>
  <si>
    <t>26-30w Total</t>
  </si>
  <si>
    <t>31-40w Total</t>
  </si>
  <si>
    <t>41-50w Total</t>
  </si>
  <si>
    <t>51-60w Total</t>
  </si>
  <si>
    <t>3 lamp - Industrial Multi-CFL Fixture</t>
  </si>
  <si>
    <t>8 lamp - Industrial Multi-CFL Fixture</t>
  </si>
  <si>
    <t>Node56</t>
  </si>
  <si>
    <t>Node57</t>
  </si>
  <si>
    <t>New Cold Cathode Lamps</t>
  </si>
  <si>
    <t>New Compact Fluorescent Lamps - Hardwired Fixtures</t>
  </si>
  <si>
    <t>Node58</t>
  </si>
  <si>
    <t>Node59</t>
  </si>
  <si>
    <t>Node60</t>
  </si>
  <si>
    <t>5-10w Total</t>
  </si>
  <si>
    <t>New Induction Lamps</t>
  </si>
  <si>
    <t>Node61</t>
  </si>
  <si>
    <t>Node62</t>
  </si>
  <si>
    <t>Node63</t>
  </si>
  <si>
    <t>Node64</t>
  </si>
  <si>
    <t>Node65</t>
  </si>
  <si>
    <t>Node66</t>
  </si>
  <si>
    <t>New Exit Signs, Occupanct Sensors, and Photocells</t>
  </si>
  <si>
    <t>Node67</t>
  </si>
  <si>
    <t>Wall Mount Occupancy Sensor</t>
  </si>
  <si>
    <t>Ceiling Mount Occupancy Sensor</t>
  </si>
  <si>
    <t>Photocells</t>
  </si>
  <si>
    <t>Node68</t>
  </si>
  <si>
    <t>Node69</t>
  </si>
  <si>
    <t>Node70</t>
  </si>
  <si>
    <t>5'</t>
  </si>
  <si>
    <t>6'</t>
  </si>
  <si>
    <t>8'</t>
  </si>
  <si>
    <t>Node71</t>
  </si>
  <si>
    <t>Node72</t>
  </si>
  <si>
    <t>Node73</t>
  </si>
  <si>
    <t>Node74</t>
  </si>
  <si>
    <t>Question 3</t>
  </si>
  <si>
    <t>2'</t>
  </si>
  <si>
    <t>3'</t>
  </si>
  <si>
    <t>4'</t>
  </si>
  <si>
    <t>Node75</t>
  </si>
  <si>
    <t>F17T8</t>
  </si>
  <si>
    <t>F17T8 with Reflectors</t>
  </si>
  <si>
    <t>Node76</t>
  </si>
  <si>
    <t>Node77</t>
  </si>
  <si>
    <t>1 lamp</t>
  </si>
  <si>
    <t>2 lamps</t>
  </si>
  <si>
    <t>3 lamps</t>
  </si>
  <si>
    <t>4 lamps</t>
  </si>
  <si>
    <t>F25T8</t>
  </si>
  <si>
    <t>F25T8 with Reflectors</t>
  </si>
  <si>
    <t>Node78</t>
  </si>
  <si>
    <t>Node79</t>
  </si>
  <si>
    <t>F32T8</t>
  </si>
  <si>
    <t>F32T8 with Reflectors</t>
  </si>
  <si>
    <t>F32T8 - RLO</t>
  </si>
  <si>
    <t>F32T8 - RLO / Reflectors</t>
  </si>
  <si>
    <t>F32T8 - RLO / Reflectors (Compare to 400w HID base)</t>
  </si>
  <si>
    <t>F36T8</t>
  </si>
  <si>
    <t>F36T8 with Reflectors</t>
  </si>
  <si>
    <t>F48T8/HO</t>
  </si>
  <si>
    <t>Node80</t>
  </si>
  <si>
    <t>Node81</t>
  </si>
  <si>
    <t>Node82</t>
  </si>
  <si>
    <t>Node83</t>
  </si>
  <si>
    <t>Node84</t>
  </si>
  <si>
    <t>6 lamps</t>
  </si>
  <si>
    <t>Node85</t>
  </si>
  <si>
    <t>Node86</t>
  </si>
  <si>
    <t>5 lamps</t>
  </si>
  <si>
    <t>8 lamps</t>
  </si>
  <si>
    <t>Result1</t>
  </si>
  <si>
    <t>Result2</t>
  </si>
  <si>
    <t>Result3</t>
  </si>
  <si>
    <t>Result4</t>
  </si>
  <si>
    <t>Result5</t>
  </si>
  <si>
    <t>Result6</t>
  </si>
  <si>
    <t>Result7</t>
  </si>
  <si>
    <t>Result8</t>
  </si>
  <si>
    <t>Code</t>
  </si>
  <si>
    <t>Wattage</t>
  </si>
  <si>
    <t>Result9</t>
  </si>
  <si>
    <t>Result10</t>
  </si>
  <si>
    <t>Result11</t>
  </si>
  <si>
    <t>Result12</t>
  </si>
  <si>
    <t>Result13</t>
  </si>
  <si>
    <t>Result14</t>
  </si>
  <si>
    <t>Result15</t>
  </si>
  <si>
    <t>Result16</t>
  </si>
  <si>
    <t>Result17</t>
  </si>
  <si>
    <t>Result18</t>
  </si>
  <si>
    <t>Result19</t>
  </si>
  <si>
    <t>Result20</t>
  </si>
  <si>
    <t>Result21</t>
  </si>
  <si>
    <t>Result22</t>
  </si>
  <si>
    <t>Result23</t>
  </si>
  <si>
    <t>Result24</t>
  </si>
  <si>
    <t>Result25</t>
  </si>
  <si>
    <t>Result26</t>
  </si>
  <si>
    <t>Result27</t>
  </si>
  <si>
    <t>Result28</t>
  </si>
  <si>
    <t>Result29</t>
  </si>
  <si>
    <t>Result30</t>
  </si>
  <si>
    <t>Result31</t>
  </si>
  <si>
    <t>Result32</t>
  </si>
  <si>
    <t>Result33</t>
  </si>
  <si>
    <t>Result34</t>
  </si>
  <si>
    <t>Result35</t>
  </si>
  <si>
    <t>Result36</t>
  </si>
  <si>
    <t>Result38</t>
  </si>
  <si>
    <t>Result39</t>
  </si>
  <si>
    <t>Result40</t>
  </si>
  <si>
    <t>Result50</t>
  </si>
  <si>
    <t>Result51</t>
  </si>
  <si>
    <t>Result52</t>
  </si>
  <si>
    <t>Result41</t>
  </si>
  <si>
    <t>Result42</t>
  </si>
  <si>
    <t>Result43</t>
  </si>
  <si>
    <t>Result44</t>
  </si>
  <si>
    <t>Result45</t>
  </si>
  <si>
    <t>Result46</t>
  </si>
  <si>
    <t>Result47</t>
  </si>
  <si>
    <t>Result48</t>
  </si>
  <si>
    <t>Result49</t>
  </si>
  <si>
    <t>Result53</t>
  </si>
  <si>
    <t>Result54</t>
  </si>
  <si>
    <t>Result55</t>
  </si>
  <si>
    <t>Result56</t>
  </si>
  <si>
    <t>Result57</t>
  </si>
  <si>
    <t>Result58</t>
  </si>
  <si>
    <t>Result59</t>
  </si>
  <si>
    <t>Result60</t>
  </si>
  <si>
    <t>Result61</t>
  </si>
  <si>
    <t>Result62</t>
  </si>
  <si>
    <t>Result63</t>
  </si>
  <si>
    <t>Result64</t>
  </si>
  <si>
    <t>Result65</t>
  </si>
  <si>
    <t>Result66</t>
  </si>
  <si>
    <t>Result67</t>
  </si>
  <si>
    <t>Result68</t>
  </si>
  <si>
    <t>Result69</t>
  </si>
  <si>
    <t>Result70</t>
  </si>
  <si>
    <t>Result71</t>
  </si>
  <si>
    <t>Result72</t>
  </si>
  <si>
    <t>Result73</t>
  </si>
  <si>
    <t>Result74</t>
  </si>
  <si>
    <t>Result75</t>
  </si>
  <si>
    <t>Result76</t>
  </si>
  <si>
    <t>Result77</t>
  </si>
  <si>
    <t>Result78</t>
  </si>
  <si>
    <t>Result79</t>
  </si>
  <si>
    <t>Result80</t>
  </si>
  <si>
    <t>1 Lamps</t>
  </si>
  <si>
    <t>Result81</t>
  </si>
  <si>
    <t>Result82</t>
  </si>
  <si>
    <t>Result83</t>
  </si>
  <si>
    <t>Result84</t>
  </si>
  <si>
    <t>6 Lamps</t>
  </si>
  <si>
    <t>Result85</t>
  </si>
  <si>
    <t>Result86</t>
  </si>
  <si>
    <t>Result87</t>
  </si>
  <si>
    <t>8 Lamps</t>
  </si>
  <si>
    <t>12 Lamps</t>
  </si>
  <si>
    <t>Result88</t>
  </si>
  <si>
    <t>Result89</t>
  </si>
  <si>
    <t>Result90</t>
  </si>
  <si>
    <t>Result91</t>
  </si>
  <si>
    <t>Result92</t>
  </si>
  <si>
    <t>Result93</t>
  </si>
  <si>
    <t>Result94</t>
  </si>
  <si>
    <t>Result95</t>
  </si>
  <si>
    <t>Result96</t>
  </si>
  <si>
    <t>Result97</t>
  </si>
  <si>
    <t>Result98</t>
  </si>
  <si>
    <t>Result99</t>
  </si>
  <si>
    <t>Result100</t>
  </si>
  <si>
    <t>Result101</t>
  </si>
  <si>
    <t>Result102</t>
  </si>
  <si>
    <t>Result103</t>
  </si>
  <si>
    <t>Result104</t>
  </si>
  <si>
    <t>Result105</t>
  </si>
  <si>
    <t>Result106</t>
  </si>
  <si>
    <t>Result107</t>
  </si>
  <si>
    <t>Result108</t>
  </si>
  <si>
    <t>Result109</t>
  </si>
  <si>
    <t>Result110</t>
  </si>
  <si>
    <t>Result115</t>
  </si>
  <si>
    <t>Result116</t>
  </si>
  <si>
    <t>Result117</t>
  </si>
  <si>
    <t>Result118</t>
  </si>
  <si>
    <t>Result119</t>
  </si>
  <si>
    <t>Result120</t>
  </si>
  <si>
    <t>Result121</t>
  </si>
  <si>
    <t>Result122</t>
  </si>
  <si>
    <t>Result123</t>
  </si>
  <si>
    <t>Result124</t>
  </si>
  <si>
    <t>Result125</t>
  </si>
  <si>
    <t>Result126</t>
  </si>
  <si>
    <t>Result127</t>
  </si>
  <si>
    <t>Result128</t>
  </si>
  <si>
    <t>Result129</t>
  </si>
  <si>
    <t>Result130</t>
  </si>
  <si>
    <t>Result131</t>
  </si>
  <si>
    <t>Result132</t>
  </si>
  <si>
    <t>Result133</t>
  </si>
  <si>
    <t>Result134</t>
  </si>
  <si>
    <t>Result135</t>
  </si>
  <si>
    <t>Result136</t>
  </si>
  <si>
    <t>Result137</t>
  </si>
  <si>
    <t>Result138</t>
  </si>
  <si>
    <t>Result139</t>
  </si>
  <si>
    <t>Result140</t>
  </si>
  <si>
    <t>Result141</t>
  </si>
  <si>
    <t>Result142</t>
  </si>
  <si>
    <t>Result143</t>
  </si>
  <si>
    <t>Result144</t>
  </si>
  <si>
    <t>Result145</t>
  </si>
  <si>
    <t>Result146</t>
  </si>
  <si>
    <t>Result147</t>
  </si>
  <si>
    <t>Result148</t>
  </si>
  <si>
    <t>Result149</t>
  </si>
  <si>
    <t>Result150</t>
  </si>
  <si>
    <t>Result155</t>
  </si>
  <si>
    <t>Result156</t>
  </si>
  <si>
    <t>Result157</t>
  </si>
  <si>
    <t>Result158</t>
  </si>
  <si>
    <t>Result159</t>
  </si>
  <si>
    <t>Result160</t>
  </si>
  <si>
    <t>Result161</t>
  </si>
  <si>
    <t>Result203</t>
  </si>
  <si>
    <t>Result204</t>
  </si>
  <si>
    <t>Result205</t>
  </si>
  <si>
    <t>Result206</t>
  </si>
  <si>
    <t>Result207</t>
  </si>
  <si>
    <t>Result208</t>
  </si>
  <si>
    <t>Result209</t>
  </si>
  <si>
    <t>Result210</t>
  </si>
  <si>
    <t>Result211</t>
  </si>
  <si>
    <t>Result212</t>
  </si>
  <si>
    <t>Result213</t>
  </si>
  <si>
    <t>Result214</t>
  </si>
  <si>
    <t>Result215</t>
  </si>
  <si>
    <t>Result216</t>
  </si>
  <si>
    <t>Result217</t>
  </si>
  <si>
    <t>Result218</t>
  </si>
  <si>
    <t>Result219</t>
  </si>
  <si>
    <t>Result220</t>
  </si>
  <si>
    <t>Result221</t>
  </si>
  <si>
    <t>Result222</t>
  </si>
  <si>
    <t>Result223</t>
  </si>
  <si>
    <t>Result226</t>
  </si>
  <si>
    <t>Result227</t>
  </si>
  <si>
    <t>Result228</t>
  </si>
  <si>
    <t>Result229</t>
  </si>
  <si>
    <t>Result230</t>
  </si>
  <si>
    <t>Result231</t>
  </si>
  <si>
    <t>Result232</t>
  </si>
  <si>
    <t>Result233</t>
  </si>
  <si>
    <t>Result237</t>
  </si>
  <si>
    <t>Result238</t>
  </si>
  <si>
    <t>Result239</t>
  </si>
  <si>
    <t>Result240</t>
  </si>
  <si>
    <t>Result241</t>
  </si>
  <si>
    <t>Result242</t>
  </si>
  <si>
    <t>Result243</t>
  </si>
  <si>
    <t>Result244</t>
  </si>
  <si>
    <t>Result245</t>
  </si>
  <si>
    <t>Existing/Base T8 Lamps</t>
  </si>
  <si>
    <t>Existing/Base Mercury Vapor Fixtures</t>
  </si>
  <si>
    <t>Existing/Base Metal Halide Fixtures</t>
  </si>
  <si>
    <t>Existing/Base Exit Signs</t>
  </si>
  <si>
    <t>F40T8</t>
  </si>
  <si>
    <t>F40T8 w/Reflectors</t>
  </si>
  <si>
    <t>Node87</t>
  </si>
  <si>
    <t>Node88</t>
  </si>
  <si>
    <t>F72T8/HO</t>
  </si>
  <si>
    <t>Node89</t>
  </si>
  <si>
    <t>F96T8</t>
  </si>
  <si>
    <t>Node90</t>
  </si>
  <si>
    <t>F96T8 w/Reflectors</t>
  </si>
  <si>
    <t>F96T8 w/Reflectors (From F96T12/HO/VHO)</t>
  </si>
  <si>
    <t>F96T8 - RLO</t>
  </si>
  <si>
    <t>F96T8 - RLO / Reflectors</t>
  </si>
  <si>
    <t>F96T8 / HO</t>
  </si>
  <si>
    <t>Node91</t>
  </si>
  <si>
    <t>Result246</t>
  </si>
  <si>
    <t>Result247</t>
  </si>
  <si>
    <t>Result248</t>
  </si>
  <si>
    <t>Result249</t>
  </si>
  <si>
    <t>Result250</t>
  </si>
  <si>
    <t>Result251</t>
  </si>
  <si>
    <t>Result252</t>
  </si>
  <si>
    <t>Result253</t>
  </si>
  <si>
    <t>Result254</t>
  </si>
  <si>
    <t>Result255</t>
  </si>
  <si>
    <t>Result256</t>
  </si>
  <si>
    <t>Result257</t>
  </si>
  <si>
    <t>Result258</t>
  </si>
  <si>
    <t>Result259</t>
  </si>
  <si>
    <t>Result260</t>
  </si>
  <si>
    <t>Result261</t>
  </si>
  <si>
    <t>Result262</t>
  </si>
  <si>
    <t>Result263</t>
  </si>
  <si>
    <t>Result264</t>
  </si>
  <si>
    <t>Result265</t>
  </si>
  <si>
    <t>Result266</t>
  </si>
  <si>
    <t>Result267</t>
  </si>
  <si>
    <t>Result268</t>
  </si>
  <si>
    <t>Result269</t>
  </si>
  <si>
    <t>Result270</t>
  </si>
  <si>
    <t>Result271</t>
  </si>
  <si>
    <t>Result272</t>
  </si>
  <si>
    <t>Result273</t>
  </si>
  <si>
    <t>Result274</t>
  </si>
  <si>
    <t>Result275</t>
  </si>
  <si>
    <t>Result276</t>
  </si>
  <si>
    <t>Result277</t>
  </si>
  <si>
    <t>Result278</t>
  </si>
  <si>
    <t>Result279</t>
  </si>
  <si>
    <t>Result280</t>
  </si>
  <si>
    <t>Result281</t>
  </si>
  <si>
    <t>Result282</t>
  </si>
  <si>
    <t>Result283</t>
  </si>
  <si>
    <t>Result284</t>
  </si>
  <si>
    <t>Result285</t>
  </si>
  <si>
    <t>Result286</t>
  </si>
  <si>
    <t>Result287</t>
  </si>
  <si>
    <t>Result288</t>
  </si>
  <si>
    <t>Result289</t>
  </si>
  <si>
    <t>Result290</t>
  </si>
  <si>
    <t>Result291</t>
  </si>
  <si>
    <t>Result292</t>
  </si>
  <si>
    <t>Result293</t>
  </si>
  <si>
    <t>Result294</t>
  </si>
  <si>
    <t>Result295</t>
  </si>
  <si>
    <t>Result296</t>
  </si>
  <si>
    <t>Result297</t>
  </si>
  <si>
    <t>Result298</t>
  </si>
  <si>
    <t>Result299</t>
  </si>
  <si>
    <t>18w T5</t>
  </si>
  <si>
    <t>39w T5</t>
  </si>
  <si>
    <t>40w T5</t>
  </si>
  <si>
    <t>50w T5</t>
  </si>
  <si>
    <t>55w T5</t>
  </si>
  <si>
    <t>24w HO T5</t>
  </si>
  <si>
    <t>39w HO T5</t>
  </si>
  <si>
    <t>Result300</t>
  </si>
  <si>
    <t>Node92</t>
  </si>
  <si>
    <t>Result301</t>
  </si>
  <si>
    <t>Result302</t>
  </si>
  <si>
    <t>Node93</t>
  </si>
  <si>
    <t>Result303</t>
  </si>
  <si>
    <t>50w 1 Lamp</t>
  </si>
  <si>
    <t>100w 1 Lamp</t>
  </si>
  <si>
    <t>175w 1 Lamp</t>
  </si>
  <si>
    <t>250w 1 Lamp</t>
  </si>
  <si>
    <t>400w 1 Lamp</t>
  </si>
  <si>
    <t>400w 2 Lamps</t>
  </si>
  <si>
    <t>500w 1 Lamp</t>
  </si>
  <si>
    <t>700w 1 Lamp</t>
  </si>
  <si>
    <t>1000w 1 Lamp</t>
  </si>
  <si>
    <t>Result304</t>
  </si>
  <si>
    <t>Result305</t>
  </si>
  <si>
    <t>Result306</t>
  </si>
  <si>
    <t>Result307</t>
  </si>
  <si>
    <t>Result308</t>
  </si>
  <si>
    <t>Result309</t>
  </si>
  <si>
    <t>Result310</t>
  </si>
  <si>
    <t>Result311</t>
  </si>
  <si>
    <t>Result312</t>
  </si>
  <si>
    <t>Node94</t>
  </si>
  <si>
    <t>150w 1 Lamp</t>
  </si>
  <si>
    <t>1000w 2 Lamps</t>
  </si>
  <si>
    <t>1000w 3 Lamps</t>
  </si>
  <si>
    <t>Result313</t>
  </si>
  <si>
    <t>Result314</t>
  </si>
  <si>
    <t>Result315</t>
  </si>
  <si>
    <t>Result316</t>
  </si>
  <si>
    <t>Result317</t>
  </si>
  <si>
    <t>Result318</t>
  </si>
  <si>
    <t>Result319</t>
  </si>
  <si>
    <t>Result320</t>
  </si>
  <si>
    <t>Node95</t>
  </si>
  <si>
    <t>15w 2 Lamps</t>
  </si>
  <si>
    <t>20w 2 Lamps</t>
  </si>
  <si>
    <t>Result321</t>
  </si>
  <si>
    <t>Result322</t>
  </si>
  <si>
    <t>Node96</t>
  </si>
  <si>
    <t>Result324</t>
  </si>
  <si>
    <t>Result325</t>
  </si>
  <si>
    <t>Result326</t>
  </si>
  <si>
    <t>Node97</t>
  </si>
  <si>
    <t>Node98</t>
  </si>
  <si>
    <t>Node99</t>
  </si>
  <si>
    <t>Node100</t>
  </si>
  <si>
    <t>Node101</t>
  </si>
  <si>
    <t>Node102</t>
  </si>
  <si>
    <t>Result327</t>
  </si>
  <si>
    <t>Result328</t>
  </si>
  <si>
    <t>Result329</t>
  </si>
  <si>
    <t>Result330</t>
  </si>
  <si>
    <t>Result331</t>
  </si>
  <si>
    <t>Result332</t>
  </si>
  <si>
    <t>Result333</t>
  </si>
  <si>
    <t>Result334</t>
  </si>
  <si>
    <t>Result335</t>
  </si>
  <si>
    <t>Result336</t>
  </si>
  <si>
    <t>Result337</t>
  </si>
  <si>
    <t>Result338</t>
  </si>
  <si>
    <t>Result339</t>
  </si>
  <si>
    <t>Result340</t>
  </si>
  <si>
    <t>Result341</t>
  </si>
  <si>
    <t>Result342</t>
  </si>
  <si>
    <t>Result343</t>
  </si>
  <si>
    <t>Result344</t>
  </si>
  <si>
    <t>Result345</t>
  </si>
  <si>
    <t>Result346</t>
  </si>
  <si>
    <t>Result347</t>
  </si>
  <si>
    <t>Result348</t>
  </si>
  <si>
    <t>Result349</t>
  </si>
  <si>
    <t>Result350</t>
  </si>
  <si>
    <t>Result351</t>
  </si>
  <si>
    <t>Result352</t>
  </si>
  <si>
    <t>Result353</t>
  </si>
  <si>
    <t>Result354</t>
  </si>
  <si>
    <t>Result355</t>
  </si>
  <si>
    <t>Result356</t>
  </si>
  <si>
    <t>Result357</t>
  </si>
  <si>
    <t>Result358</t>
  </si>
  <si>
    <t>Result359</t>
  </si>
  <si>
    <t>Result360</t>
  </si>
  <si>
    <t>Node103</t>
  </si>
  <si>
    <t>Node104</t>
  </si>
  <si>
    <t>Node105</t>
  </si>
  <si>
    <t>Node106</t>
  </si>
  <si>
    <t>Node107</t>
  </si>
  <si>
    <t>Node108</t>
  </si>
  <si>
    <t>Node109</t>
  </si>
  <si>
    <t>Result361</t>
  </si>
  <si>
    <t>Result362</t>
  </si>
  <si>
    <t>Result363</t>
  </si>
  <si>
    <t>Result364</t>
  </si>
  <si>
    <t>Result365</t>
  </si>
  <si>
    <t>Result366</t>
  </si>
  <si>
    <t>Result367</t>
  </si>
  <si>
    <t>Result368</t>
  </si>
  <si>
    <t>Result369</t>
  </si>
  <si>
    <t>Result370</t>
  </si>
  <si>
    <t>Node110</t>
  </si>
  <si>
    <t>Node111</t>
  </si>
  <si>
    <t>Arrow (any color)</t>
  </si>
  <si>
    <t>Pedestrian hand/man combo</t>
  </si>
  <si>
    <t>Node112</t>
  </si>
  <si>
    <t>Node113</t>
  </si>
  <si>
    <t>Result371</t>
  </si>
  <si>
    <t>Result372</t>
  </si>
  <si>
    <t>Result373</t>
  </si>
  <si>
    <t>Result374</t>
  </si>
  <si>
    <t>Result375</t>
  </si>
  <si>
    <t>Result376</t>
  </si>
  <si>
    <t>Result377</t>
  </si>
  <si>
    <t>Result378</t>
  </si>
  <si>
    <t>Result379</t>
  </si>
  <si>
    <t>Result380</t>
  </si>
  <si>
    <t>Result381</t>
  </si>
  <si>
    <t>Result382</t>
  </si>
  <si>
    <t>Result383</t>
  </si>
  <si>
    <t>Result384</t>
  </si>
  <si>
    <t>Result385</t>
  </si>
  <si>
    <t>Result386</t>
  </si>
  <si>
    <t>Result387</t>
  </si>
  <si>
    <t>Result388</t>
  </si>
  <si>
    <t>Result389</t>
  </si>
  <si>
    <t>Result390</t>
  </si>
  <si>
    <t>Result391</t>
  </si>
  <si>
    <t>Result392</t>
  </si>
  <si>
    <t>Result393</t>
  </si>
  <si>
    <t>Result394</t>
  </si>
  <si>
    <t>Result395</t>
  </si>
  <si>
    <t>Result396</t>
  </si>
  <si>
    <t>Result397</t>
  </si>
  <si>
    <t>Result398</t>
  </si>
  <si>
    <t>Result399</t>
  </si>
  <si>
    <t>Existing /Base Traffic Signals</t>
  </si>
  <si>
    <t>Result37</t>
  </si>
  <si>
    <t>12 inch red ball LED</t>
  </si>
  <si>
    <t>12 inch green ball LED</t>
  </si>
  <si>
    <t>12 inch yellow ball LED</t>
  </si>
  <si>
    <t>8 inch red ball LED</t>
  </si>
  <si>
    <t>8 inch green ball LED</t>
  </si>
  <si>
    <t>8 inch yellow ball LED</t>
  </si>
  <si>
    <t>12 inch red arrow LED</t>
  </si>
  <si>
    <t>12 inch green arrow LED</t>
  </si>
  <si>
    <t>12 inch yellow arrow LED</t>
  </si>
  <si>
    <t>9 inch hand LED</t>
  </si>
  <si>
    <t>12 inch hand LED</t>
  </si>
  <si>
    <t>12 inch man LED</t>
  </si>
  <si>
    <t>12 inch combo hand/man/countdown LED</t>
  </si>
  <si>
    <t>Rebate</t>
  </si>
  <si>
    <t>2' - F20T12 1-Lamp</t>
  </si>
  <si>
    <t>2' - F20T12 2-Lamp</t>
  </si>
  <si>
    <t>2' - F20T12 3-Lamp</t>
  </si>
  <si>
    <t>2' - F20T12 4-Lamp</t>
  </si>
  <si>
    <t>3' - F30T12 30W 1-Lamp</t>
  </si>
  <si>
    <t>3' - F30T12 30W 2-Lamp</t>
  </si>
  <si>
    <t>3' - F30T12 30W 3-Lamp</t>
  </si>
  <si>
    <t>3' - F30T12 30W 4-Lamp</t>
  </si>
  <si>
    <t>3' - F30T12 25W 1-Lamp</t>
  </si>
  <si>
    <t>3' - F30T12 25W 2-Lamp</t>
  </si>
  <si>
    <t>3' - F30T12 25W 3-Lamp</t>
  </si>
  <si>
    <t>3' - F30T12 25W 4-Lamp</t>
  </si>
  <si>
    <t>4' - F40T12 40W 1-Lamp</t>
  </si>
  <si>
    <t>4' - F40T12 40W 2-Lamp</t>
  </si>
  <si>
    <t>4' - F40T12 40W 3-Lamp</t>
  </si>
  <si>
    <t>4' - F40T12 40W 4-Lamp</t>
  </si>
  <si>
    <t>4' - F40T12 34W 1-Lamp</t>
  </si>
  <si>
    <t>4' - F40T12 34W 2-Lamp</t>
  </si>
  <si>
    <t>4' - F40T12 34W 3-Lamp</t>
  </si>
  <si>
    <t>4' - F40T12 34W 4-Lamp</t>
  </si>
  <si>
    <t>4' - F48T12 1-Lamp</t>
  </si>
  <si>
    <t>4' - F48T12 2-Lamp</t>
  </si>
  <si>
    <t>4' - F48T12 HO 1-Lamp</t>
  </si>
  <si>
    <t>4' - F48T12 HO 2-Lamp</t>
  </si>
  <si>
    <t>4' - F48T12 HO 3-Lamp</t>
  </si>
  <si>
    <t>4' - F48T12 HO 4-Lamp</t>
  </si>
  <si>
    <t>4' - F48T12 VHO 1-Lamp</t>
  </si>
  <si>
    <t>4' - F48T12 VHO 2-Lamp</t>
  </si>
  <si>
    <t>4' - F48T12 VHO 3-Lamp</t>
  </si>
  <si>
    <t>5' - F60T12 1-Lamp</t>
  </si>
  <si>
    <t>5' - F60T12 2-Lamp</t>
  </si>
  <si>
    <t>5' - F60T12 HO 1-Lamp</t>
  </si>
  <si>
    <t>5' - F60T12 HO 2-Lamp</t>
  </si>
  <si>
    <t>5' - F60T12 HO 3-Lamp</t>
  </si>
  <si>
    <t>5' - F60T12 HO 4-Lamp</t>
  </si>
  <si>
    <t>5' - F60T12 VHO 1-Lamp</t>
  </si>
  <si>
    <t>5' - F60T12 VHO 2-Lamp</t>
  </si>
  <si>
    <t>6' - F72T12 1-Lamp</t>
  </si>
  <si>
    <t>6' - F72T12 2-Lamp</t>
  </si>
  <si>
    <t>6' - F72T12 HO 1-Lamp</t>
  </si>
  <si>
    <t>6' - F72T12 HO 2-Lamp</t>
  </si>
  <si>
    <t>6' - F72T12 HO 3-Lamp</t>
  </si>
  <si>
    <t>6' - F72T12 HO 4-Lamp</t>
  </si>
  <si>
    <t>6' - F72T12 VHO 1-Lamp</t>
  </si>
  <si>
    <t>6' - F72T12 VHO 2-Lamp</t>
  </si>
  <si>
    <t>6' - F72T12 VHO 3-Lamp</t>
  </si>
  <si>
    <t>8' - F96T12 75W 1-Lamp</t>
  </si>
  <si>
    <t>8' - F96T12 75W 2-Lamp</t>
  </si>
  <si>
    <t>8' - F96T12 60W 1-Lamp</t>
  </si>
  <si>
    <t>8' - F96T12 60W 2-Lamp</t>
  </si>
  <si>
    <t>8' - F96T12 HO 110W 1-Lamp</t>
  </si>
  <si>
    <t>8' - F96T12 HO 110W 2-Lamp</t>
  </si>
  <si>
    <t>8' - F96T12 HO 110W 3-Lamp</t>
  </si>
  <si>
    <t>8' - F96T12 HO 95W 1-Lamp</t>
  </si>
  <si>
    <t>8' - F96T12 HO 95W 2-Lamp</t>
  </si>
  <si>
    <t>8' - F96T12 VHO 215W 1-Lamp</t>
  </si>
  <si>
    <t>8' - F96T12 VHO 215W 2-Lamp</t>
  </si>
  <si>
    <t>8' - F96T12 VHO 215W 3-Lamp</t>
  </si>
  <si>
    <t>8' - F96T12 VHO 185W 1-Lamp</t>
  </si>
  <si>
    <t>8' - F96T12 VHO 185W 2-Lamp</t>
  </si>
  <si>
    <t>6W Incandescent</t>
  </si>
  <si>
    <t>40W Incandescent</t>
  </si>
  <si>
    <t>60W Incandescent</t>
  </si>
  <si>
    <t>75W Incandescent</t>
  </si>
  <si>
    <t>100W Incandescent</t>
  </si>
  <si>
    <t>150W Incandescent</t>
  </si>
  <si>
    <t>200W Incandescent</t>
  </si>
  <si>
    <t>300W Incandescent</t>
  </si>
  <si>
    <t>500W Incandescent</t>
  </si>
  <si>
    <t>750W Incandescent</t>
  </si>
  <si>
    <t>1000W Incandescent</t>
  </si>
  <si>
    <t>1500W Incandescent</t>
  </si>
  <si>
    <t>450w</t>
  </si>
  <si>
    <t>Result400</t>
  </si>
  <si>
    <t>4' 32W T8 Lamps Only</t>
  </si>
  <si>
    <t>50W Merc Vap 1-Lamp</t>
  </si>
  <si>
    <t>100W Merc Vap 1-Lamp</t>
  </si>
  <si>
    <t>175W Merc Vap 1-Lamp</t>
  </si>
  <si>
    <t>250W Merc Vap 1-Lamp</t>
  </si>
  <si>
    <t>400W Merc Vap 1-Lamp</t>
  </si>
  <si>
    <t>400W Merc Vap 2-Lamp</t>
  </si>
  <si>
    <t>500W Merc Vap 1-Lamp</t>
  </si>
  <si>
    <t>750W Merc Vap 1-Lamp</t>
  </si>
  <si>
    <t>1000W Merc Vap 1-Lamp</t>
  </si>
  <si>
    <t>250W MH 1-Lamp</t>
  </si>
  <si>
    <t>400W MH 1-Lamp</t>
  </si>
  <si>
    <t>1000W MH 1-Lamp</t>
  </si>
  <si>
    <t>1000W MH 2-Lamp</t>
  </si>
  <si>
    <t>1000W MH 3-Lamp</t>
  </si>
  <si>
    <t>Exit Sign Incand. 15W 2-Lamp</t>
  </si>
  <si>
    <t>Exit Sign Incand. 20W 2-Lamp</t>
  </si>
  <si>
    <t>2' F17T8 1-Lamp</t>
  </si>
  <si>
    <t>2' F17T8 2-Lamp</t>
  </si>
  <si>
    <t>2' F17T8 3-Lamp</t>
  </si>
  <si>
    <t>2' F17T8 4-Lamp</t>
  </si>
  <si>
    <t>2' F17T8 w/refl 1-Lamp</t>
  </si>
  <si>
    <t>2' F17T8 w/refl 2-Lamp</t>
  </si>
  <si>
    <t>3' F25T8 1-Lamp</t>
  </si>
  <si>
    <t>3' F25T8 2-Lamp</t>
  </si>
  <si>
    <t>3' F25T8 3-Lamp</t>
  </si>
  <si>
    <t>3' F25T8 4-Lamp</t>
  </si>
  <si>
    <t>3' F25T8 w/refl 1-Lamp</t>
  </si>
  <si>
    <t>3' F25T8 w/refl 2-Lamp</t>
  </si>
  <si>
    <t>4' F32T8 1-Lamp</t>
  </si>
  <si>
    <t>4' F32T8 2-Lamp</t>
  </si>
  <si>
    <t>4' F32T8 3-Lamp</t>
  </si>
  <si>
    <t>4' F32T8 4-Lamp</t>
  </si>
  <si>
    <t>4' F32T8 w/refl 1-Lamp</t>
  </si>
  <si>
    <t>4' F32T8 w/refl 2-Lamp</t>
  </si>
  <si>
    <t>4' F32T8 w/refl 3-Lamp</t>
  </si>
  <si>
    <t>4' F32T8 w/refl 4-Lamp</t>
  </si>
  <si>
    <t>4' F32T8 w/refl 5-Lamp</t>
  </si>
  <si>
    <t>4' F32T8 w/refl 6-Lamp</t>
  </si>
  <si>
    <t>4' F32T8 w/refl 8-Lamp</t>
  </si>
  <si>
    <t>4' F32T8 RLO 1-Lamp</t>
  </si>
  <si>
    <t>4' F32T8 RLO 2-Lamp</t>
  </si>
  <si>
    <t>4' F32T8 RLO 3-Lamp</t>
  </si>
  <si>
    <t>4' F32T8 RLO 4-Lamp</t>
  </si>
  <si>
    <t>4' F32T8 RLO w/refl 1-Lamp</t>
  </si>
  <si>
    <t>4' F32T8 RLO w/refl 2-Lamp</t>
  </si>
  <si>
    <t>4' F32T8 RLO w/refl 8-Lamp HID</t>
  </si>
  <si>
    <t>4' F32T8 HBF w/refl 4-Lamp HID</t>
  </si>
  <si>
    <t>4' F32T8 HBF w/refl 6-Lamp HID</t>
  </si>
  <si>
    <t>4' F32 Super T8 1-Lamp</t>
  </si>
  <si>
    <t>4' F32 Super T8 2-Lamp</t>
  </si>
  <si>
    <t>4' F32 Super T8 3-Lamp</t>
  </si>
  <si>
    <t>4' F32 Super T8 4-Lamp</t>
  </si>
  <si>
    <t>4' F36T8 2-Lamp</t>
  </si>
  <si>
    <t>4' F36T8 w/refl 1-Lamp</t>
  </si>
  <si>
    <t>4' F48T8 HO 1-Lamp</t>
  </si>
  <si>
    <t>4' F48T8 HO 2-Lamp</t>
  </si>
  <si>
    <t>4' F48T8 HO 3-Lamp</t>
  </si>
  <si>
    <t>4' F48T8 HO 4-Lamp</t>
  </si>
  <si>
    <t>5' F40T8 w/refl 1-Lamp</t>
  </si>
  <si>
    <t>5' F40T8 1-Lamp</t>
  </si>
  <si>
    <t>5' F40T8 2-Lamp</t>
  </si>
  <si>
    <t>5' F40T8 3-Lamp</t>
  </si>
  <si>
    <t>6' F72T8 HO 1-Lamp</t>
  </si>
  <si>
    <t>6' F72T8 HO 2-Lamp</t>
  </si>
  <si>
    <t>8' F96T8 1-Lamp</t>
  </si>
  <si>
    <t>8' F96T8 2-Lamp</t>
  </si>
  <si>
    <t>8' F96T8 6-Lamp</t>
  </si>
  <si>
    <t>8' F96T8 w/refl 1-Lamp</t>
  </si>
  <si>
    <t>8' F96T8 w/refl 2-Lamp (from F96T12/HO/VHO)</t>
  </si>
  <si>
    <t>8' F96T8  RLO 1-Lamp</t>
  </si>
  <si>
    <t>8' F96T8  RLO 2-Lamp</t>
  </si>
  <si>
    <t>8' F96T8 RLO w/refl 1-Lamp</t>
  </si>
  <si>
    <t>8' F96T8 RLO w/refl 2-Lamp</t>
  </si>
  <si>
    <t>18W T5 1-Lamp</t>
  </si>
  <si>
    <t>18W T5 2-Lamp</t>
  </si>
  <si>
    <t>18W T5 3-Lamp</t>
  </si>
  <si>
    <t>39W T5 1-Lamp</t>
  </si>
  <si>
    <t>39W T5 2-Lamp</t>
  </si>
  <si>
    <t>39W T5 3-Lamp</t>
  </si>
  <si>
    <t>40W T5 1-Lamp</t>
  </si>
  <si>
    <t>40W T5 2-Lamp</t>
  </si>
  <si>
    <t>40W T5 3-Lamp</t>
  </si>
  <si>
    <t>40W T5 4-Lamp</t>
  </si>
  <si>
    <t>40W T5 6-Lamp</t>
  </si>
  <si>
    <t>50W T5 1-Lamp</t>
  </si>
  <si>
    <t>50W T5 2-Lamp</t>
  </si>
  <si>
    <t>50W T5 3-Lamp</t>
  </si>
  <si>
    <t>50W T5 4-Lamp</t>
  </si>
  <si>
    <t>55W T5 1-Lamp</t>
  </si>
  <si>
    <t>55W T5 2-Lamp</t>
  </si>
  <si>
    <t>55W T5 3-Lamp</t>
  </si>
  <si>
    <t>55W T5 4-Lamp</t>
  </si>
  <si>
    <t>24W T5 HO 1-Lamp</t>
  </si>
  <si>
    <t>24W T5 HO 2-Lamp</t>
  </si>
  <si>
    <t>39W T5 HO 1-Lamp</t>
  </si>
  <si>
    <t>39W T5 HO 2-Lamp</t>
  </si>
  <si>
    <t>54W HO T5 w/refl 2-Lamp (2-lamp 8' T12 HO base)</t>
  </si>
  <si>
    <t>48W HO T5 w/refl 4-Lamp (400 W HID base)</t>
  </si>
  <si>
    <t>54W HO T5 w/refl 4-Lamp (400 W HID base)</t>
  </si>
  <si>
    <t>54W HO T5 w/refl 12-Lamp (1000 W HID base)</t>
  </si>
  <si>
    <t>80 Watt HO T5 4-Lamp</t>
  </si>
  <si>
    <t>750W PS MH 1-Lamp</t>
  </si>
  <si>
    <t>150W or less Ceramic MH Fixture</t>
  </si>
  <si>
    <t>25W Integrated Ceramic MH Lamp</t>
  </si>
  <si>
    <t>151-250W Ceramic MH Fixture</t>
  </si>
  <si>
    <t>250W or greater Ceramic MH Fixture</t>
  </si>
  <si>
    <t>150W HPS 1-Lamp</t>
  </si>
  <si>
    <t>200W HPS 1-Lamp</t>
  </si>
  <si>
    <t>250W HPS 1-Lamp</t>
  </si>
  <si>
    <t>310W HPS 1-Lamp</t>
  </si>
  <si>
    <t>400W HPS 1-Lamp</t>
  </si>
  <si>
    <t>600W HPS 1-Lamp</t>
  </si>
  <si>
    <t>750W HPS 1-Lamp</t>
  </si>
  <si>
    <t>96-100W CFL</t>
  </si>
  <si>
    <t>3-10W CFL Hard Wire</t>
  </si>
  <si>
    <t>11-15W CFL Hard Wire</t>
  </si>
  <si>
    <t>16-20W CFL Hard Wire</t>
  </si>
  <si>
    <t>21-25W CFL Hard Wire</t>
  </si>
  <si>
    <t>26-30W CFL Hard Wire</t>
  </si>
  <si>
    <t>31-40W CFL Hard Wire</t>
  </si>
  <si>
    <t>41-50W CFL Hard Wire</t>
  </si>
  <si>
    <t>51-60W CFL Hard Wire</t>
  </si>
  <si>
    <t>Indust Multi-CFL Fixture 3-Lamp</t>
  </si>
  <si>
    <t>Indust Multi-CFL Fixture 8-Lamp</t>
  </si>
  <si>
    <t>5-10W Cold Cathode Lamp</t>
  </si>
  <si>
    <t>New LED Traffic Signals</t>
  </si>
  <si>
    <t>12 inch Ball (any color)</t>
  </si>
  <si>
    <t>8 inch Ball (any color)</t>
  </si>
  <si>
    <t>Traffic Signal 12" Ball (any color)</t>
  </si>
  <si>
    <t>Traffic Signal 8" Ball (any color)</t>
  </si>
  <si>
    <t>Traffic Signal Arrow (any color)</t>
  </si>
  <si>
    <t>Traffic Signal hand/man combo</t>
  </si>
  <si>
    <t>Traffic Signal 12" red ball LED</t>
  </si>
  <si>
    <t>Traffic Signal 12" green ball LED</t>
  </si>
  <si>
    <t>Traffic Signal 12" yellow ball LED</t>
  </si>
  <si>
    <t>Traffic Signal 8" red ball LED</t>
  </si>
  <si>
    <t>Traffic Signal 8" green ball LED</t>
  </si>
  <si>
    <t>Traffic Signal 8" yellow ball LED</t>
  </si>
  <si>
    <t>Traffic Signal 12" red arrow LED</t>
  </si>
  <si>
    <t>Traffic Signal 12" green arrow LED</t>
  </si>
  <si>
    <t>Traffic Signal 12" yellow arrow LED</t>
  </si>
  <si>
    <t>Traffic Singal 9" hand LED</t>
  </si>
  <si>
    <t>Traffic Singal 12" hand LED</t>
  </si>
  <si>
    <t>Traffic Singal 12" man LED</t>
  </si>
  <si>
    <t>Traffic Singal 12" combo hand/man/cntdwn LED</t>
  </si>
  <si>
    <t>New Equipment Description*</t>
  </si>
  <si>
    <t>Definitions:</t>
  </si>
  <si>
    <t xml:space="preserve">CFL – Compact Fluorescent Lamp </t>
  </si>
  <si>
    <t>HPS – High Pressure Sodium</t>
  </si>
  <si>
    <t>RLO – Reduced Light Output</t>
  </si>
  <si>
    <t>HBF – High Ballast Factor</t>
  </si>
  <si>
    <t>LEC – Light Emitting Capacitor</t>
  </si>
  <si>
    <t>VHO – Very High Output</t>
  </si>
  <si>
    <t>HID – High Intensity Discharge</t>
  </si>
  <si>
    <t>LED – Light Emitting Diode</t>
  </si>
  <si>
    <t xml:space="preserve">HO – High Output </t>
  </si>
  <si>
    <t>MH – Metal Halide</t>
  </si>
  <si>
    <t xml:space="preserve">REBATE INFORMATION </t>
  </si>
  <si>
    <t>ENERGY &amp; COST SAVINGS</t>
  </si>
  <si>
    <t>Old Equipment Fixture Watts</t>
  </si>
  <si>
    <t>Old Equipment kW</t>
  </si>
  <si>
    <t>Old Equipment kWh</t>
  </si>
  <si>
    <t>New Equipment Fixture Watts</t>
  </si>
  <si>
    <t>New Equipment kW</t>
  </si>
  <si>
    <t>New Equipment kWh</t>
  </si>
  <si>
    <t>kW</t>
  </si>
  <si>
    <t>kWh</t>
  </si>
  <si>
    <t>$</t>
  </si>
  <si>
    <t>SAVINGS</t>
  </si>
  <si>
    <t>Rate</t>
  </si>
  <si>
    <t>Demand</t>
  </si>
  <si>
    <t>Energy</t>
  </si>
  <si>
    <t>Yes</t>
  </si>
  <si>
    <t>Rebate Code Finder Enabled:</t>
  </si>
  <si>
    <t>*Enter equipment codes from rebate table or use the Rebate Code Finder window to select.  Rebate amount will be automatically entered based on the equipment code.</t>
  </si>
  <si>
    <t>Equipment Category</t>
  </si>
  <si>
    <t>ANNUAL ENERGY COST - OLD SYSTEM</t>
  </si>
  <si>
    <t xml:space="preserve">TOTAL DEMAND AND ENERGY </t>
  </si>
  <si>
    <t>TOTAL DEMAND AND ENERGY</t>
  </si>
  <si>
    <t>LIGHTING EQUIPMENT ANNUAL SAVINGS</t>
  </si>
  <si>
    <t>ANNUAL ENERGY COST - NEW SYSTEM</t>
  </si>
  <si>
    <t>Result401</t>
  </si>
  <si>
    <t>Result402</t>
  </si>
  <si>
    <t>Result403</t>
  </si>
  <si>
    <t>Result404</t>
  </si>
  <si>
    <t>9 lamp - Industrial Multi-CFL (400W HID Base)</t>
  </si>
  <si>
    <t>Result405</t>
  </si>
  <si>
    <t>Result406</t>
  </si>
  <si>
    <t>3' F258 w/refl 4-Lamp</t>
  </si>
  <si>
    <t>4lamps</t>
  </si>
  <si>
    <t>Result407</t>
  </si>
  <si>
    <t>Result408</t>
  </si>
  <si>
    <t>Result409</t>
  </si>
  <si>
    <t>Result410</t>
  </si>
  <si>
    <t>Result411</t>
  </si>
  <si>
    <t>Result412</t>
  </si>
  <si>
    <t>Result413</t>
  </si>
  <si>
    <t>Result414</t>
  </si>
  <si>
    <t>4' F32T8 HBF w/refl  High Bay application 1-Lamp</t>
  </si>
  <si>
    <t>4' F32T8 HBF w/refl  High Bay application 2-Lamp</t>
  </si>
  <si>
    <t>4' F32T8 HBF w/refl  High Bay application 3-Lamp</t>
  </si>
  <si>
    <t>Result415</t>
  </si>
  <si>
    <t>Result416</t>
  </si>
  <si>
    <t>Result417</t>
  </si>
  <si>
    <t>Result418</t>
  </si>
  <si>
    <t>Result419</t>
  </si>
  <si>
    <t>Result420</t>
  </si>
  <si>
    <t>Result421</t>
  </si>
  <si>
    <t>4' F32 Super T8 6-Lamp</t>
  </si>
  <si>
    <t>Result440</t>
  </si>
  <si>
    <t>Node114</t>
  </si>
  <si>
    <t>Node115</t>
  </si>
  <si>
    <t>Result422</t>
  </si>
  <si>
    <t>Result423</t>
  </si>
  <si>
    <t>Result424</t>
  </si>
  <si>
    <t>Result425</t>
  </si>
  <si>
    <t>Result426</t>
  </si>
  <si>
    <t>4' F32 Super T8 w/refl 3-Lamp</t>
  </si>
  <si>
    <t>4' F32 Super T8 w/refl 4-Lamp</t>
  </si>
  <si>
    <t>4' F32 Super T8 w/refl 6-Lamp</t>
  </si>
  <si>
    <t>4' F32 Super T8 w/refl 8-Lamp</t>
  </si>
  <si>
    <t>Node116</t>
  </si>
  <si>
    <t>Result427</t>
  </si>
  <si>
    <t>Result428</t>
  </si>
  <si>
    <t>575W PS MH 1-Lamp</t>
  </si>
  <si>
    <t>REBATE INFORMATION</t>
  </si>
  <si>
    <t>Equipment Watts (Hidden)</t>
  </si>
  <si>
    <t>OCCUPANCY SENSOR/PHOTOCELLS ANNUAL SAVINGS</t>
  </si>
  <si>
    <t>450W Incandescent</t>
  </si>
  <si>
    <t>Annual Energy Cost</t>
  </si>
  <si>
    <t>Annual  kW</t>
  </si>
  <si>
    <t>Annual kWh</t>
  </si>
  <si>
    <t>Current System</t>
  </si>
  <si>
    <t>Proposed System</t>
  </si>
  <si>
    <t>Savings</t>
  </si>
  <si>
    <t>Investment</t>
  </si>
  <si>
    <t>Utility Rebate</t>
  </si>
  <si>
    <t>Net Investment</t>
  </si>
  <si>
    <t>Simple Payback (years)</t>
  </si>
  <si>
    <t>Existing kWh
(Hidden)</t>
  </si>
  <si>
    <t>Existing $
(Hidden)</t>
  </si>
  <si>
    <t>New kWh
(Hidden)</t>
  </si>
  <si>
    <t>New $
(Hidden)</t>
  </si>
  <si>
    <t>Totals (Hidden)</t>
  </si>
  <si>
    <t>Is equipment to be controlled new equipment included in the Lighting Equipment Entry sheet?</t>
  </si>
  <si>
    <t>Year 1</t>
  </si>
  <si>
    <t>Year 2</t>
  </si>
  <si>
    <t>Year 3</t>
  </si>
  <si>
    <t>Year 4</t>
  </si>
  <si>
    <t>Year 5</t>
  </si>
  <si>
    <t>Return on Investment (IRR at 10 Years)</t>
  </si>
  <si>
    <t>ENERGY SAVINGS SUMMARY:</t>
  </si>
  <si>
    <t>INVESTMENT SUMMARY:</t>
  </si>
  <si>
    <t>ENVIRONMENTAL IMPACT:</t>
  </si>
  <si>
    <t>The project is estimated to reduce the emission of</t>
  </si>
  <si>
    <t xml:space="preserve">pounds of CO2 annually. </t>
  </si>
  <si>
    <t>This is equivalent to:</t>
  </si>
  <si>
    <t>Prepared by:</t>
  </si>
  <si>
    <t>passenger cars removed from the roads for one year</t>
  </si>
  <si>
    <t>gallons of gasoline not burned</t>
  </si>
  <si>
    <t>acres of trees planted</t>
  </si>
  <si>
    <t>* Current Energy Prices:</t>
  </si>
  <si>
    <t>($/kW)</t>
  </si>
  <si>
    <t>($/kWh)</t>
  </si>
  <si>
    <t>Summary Printed:</t>
  </si>
  <si>
    <t>Existing KW
(Hidden)</t>
  </si>
  <si>
    <t>15-22 Watt (70W HID base)</t>
  </si>
  <si>
    <t>23-39 Watt (100W HID base)</t>
  </si>
  <si>
    <t>40-149 Watt (175W HID base)</t>
  </si>
  <si>
    <t>150-199 Watt (250W HID base)</t>
  </si>
  <si>
    <t>200-299 Watt (400W HID base)</t>
  </si>
  <si>
    <t>300-400 Watt (1000W HID base)</t>
  </si>
  <si>
    <t>Result429</t>
  </si>
  <si>
    <t>Result430</t>
  </si>
  <si>
    <t>Result431</t>
  </si>
  <si>
    <t>Result432</t>
  </si>
  <si>
    <t>Result433</t>
  </si>
  <si>
    <t>Result434</t>
  </si>
  <si>
    <t>15-22W Induction Lamp (70W HID Base)</t>
  </si>
  <si>
    <t>23-39W Induction Lamp (100W HID Base)</t>
  </si>
  <si>
    <t>40-149W Induction Lamp (175W HID Base)</t>
  </si>
  <si>
    <t>150-199W Induction Lamp (250W HID base)</t>
  </si>
  <si>
    <t>200-299W Induction Lamp (400W HID base)</t>
  </si>
  <si>
    <t>300-400W Induction Lamp (1000W HID base)</t>
  </si>
  <si>
    <t>Form Revision Date:</t>
  </si>
  <si>
    <t>Date</t>
  </si>
  <si>
    <t>Initials</t>
  </si>
  <si>
    <t>Description of Changes</t>
  </si>
  <si>
    <t>REW</t>
  </si>
  <si>
    <t>Corrected problem with Demand and Energy rate shown on the financial Summary Sheet.  Deleted Hours of Operation and Facility Square foot questions from Customer Information Sheet.  Set default Demand and Energy rate = 0, and added comments.</t>
  </si>
  <si>
    <t>11-20W Cold Cathode Lamp</t>
  </si>
  <si>
    <t>Added Instructions Sheet.  Corrected Simple Payback Formula on Financial Summary Sheet. Corrected description for Code 1407, Cold Cathode Lamps.</t>
  </si>
  <si>
    <t>VMC</t>
  </si>
  <si>
    <t xml:space="preserve">Updated Type of Business list, How Did You Hear List, Account Number format, phone number format and removed fax number. </t>
  </si>
  <si>
    <t>575w</t>
  </si>
  <si>
    <t>Result435</t>
  </si>
  <si>
    <t>575W Incandescent</t>
  </si>
  <si>
    <t>Result436</t>
  </si>
  <si>
    <t>28W T5 1-Lamp</t>
  </si>
  <si>
    <t>Result437</t>
  </si>
  <si>
    <t>Result438</t>
  </si>
  <si>
    <t>28W T5 2-Lamp</t>
  </si>
  <si>
    <t>Result439</t>
  </si>
  <si>
    <t>28W T5 3-Lamp</t>
  </si>
  <si>
    <t>Result441</t>
  </si>
  <si>
    <t>Result442</t>
  </si>
  <si>
    <t>28W T5 4-Lamp</t>
  </si>
  <si>
    <t>Result443</t>
  </si>
  <si>
    <t>28w T5</t>
  </si>
  <si>
    <t>Node117</t>
  </si>
  <si>
    <t>Node118</t>
  </si>
  <si>
    <t>Result444</t>
  </si>
  <si>
    <t>24W HO T5 3-Lamp</t>
  </si>
  <si>
    <t>Result445</t>
  </si>
  <si>
    <t>Number of Lamps</t>
  </si>
  <si>
    <t>Node119</t>
  </si>
  <si>
    <t>Node120</t>
  </si>
  <si>
    <t>Added new lighting codes, and associated data and tables to match those in SMMPA Lighting Table for New Equipment dated 9/3/2009 and SMMPA Lighting Tables for Existing Equipment dated 8/3/2009.  Last Result # used is Result447</t>
  </si>
  <si>
    <t>Added new Terms and Conditions page.</t>
  </si>
  <si>
    <t>This page provides some explanation of how to update the tables when rebates, etc. change.</t>
  </si>
  <si>
    <t xml:space="preserve">If a description, code, rebate $, or watts for an existing measure need to be changed, it can be changed on the "Results" sheet.  Use "find", filter, or sort to locate the </t>
  </si>
  <si>
    <t>rebate code finder uses to locate the appropriate item.</t>
  </si>
  <si>
    <t>are named "NodeXXXTable", where XXX is the node number.  The rebate finder continues to branch from node to node based on the selections the user</t>
  </si>
  <si>
    <t>makes in the window until it eventual reaches a "Result###"; this identifier is used to pull up the appropriate measure information from the "Result" sheet.</t>
  </si>
  <si>
    <t>If an entirely new measure is to be added, it will be necessary to add it to the"Results" sheet with a new result### and also add it to the "Rebate Tables" sheet.  The rebate finder macro, starts with the values shown in</t>
  </si>
  <si>
    <t>to pick the number of lamps), a new NodeTable will need to be created.  If a new NodeTable is created, you must also add it to the "Rebate Questions" sheet so that the</t>
  </si>
  <si>
    <t>rebate finder knows what captions ("length", "description", "number of lamps", etc.) to display next to each drop down menu in the finder window.</t>
  </si>
  <si>
    <t>measure that needs to be changed.  You can change any parameter except for those in the "result" column.  This is the designator that the</t>
  </si>
  <si>
    <t>If it is necessary to add a new decision point, (For example if previously there was no choice for the number of lamps for a certain technology, but now the user will need</t>
  </si>
  <si>
    <t>Added T12 Bonus Rebate.  When it is removed later, must remember to add that row back to the rebate finder and also add the formulas back in on the lighting savings sheet.</t>
  </si>
  <si>
    <t>Low Watt (28W) 4' T8 Lamps Only</t>
  </si>
  <si>
    <t>Low Wattage (28W) T8 Lamps Only</t>
  </si>
  <si>
    <t>Updated Low-Wattage 28 w 4' lamp T8 to reflect the changed rebate amount. ($0.75 to $1.00) Updated codes to 475 and 476</t>
  </si>
  <si>
    <t>Result448</t>
  </si>
  <si>
    <t>Low Watt (25W) 4' T8 Lamps Only</t>
  </si>
  <si>
    <t>Result449</t>
  </si>
  <si>
    <t>Low Wattage (25W) T8 Lamps Only</t>
  </si>
  <si>
    <t>Added Low-Wattage 25 w 4' lamp T8 to reflect the changed rebate amount. ($0.75 to $1.50) Added codes 477 and 488</t>
  </si>
  <si>
    <r>
      <t xml:space="preserve">F32 Super T8 / Reflectors (ceiling height </t>
    </r>
    <r>
      <rPr>
        <sz val="11"/>
        <color indexed="8"/>
        <rFont val="Arial Narrow"/>
        <family val="2"/>
      </rPr>
      <t>≤</t>
    </r>
    <r>
      <rPr>
        <sz val="11"/>
        <color indexed="8"/>
        <rFont val="Calibri"/>
        <family val="2"/>
      </rPr>
      <t xml:space="preserve"> 15')</t>
    </r>
  </si>
  <si>
    <r>
      <t>F32 Super T8 / Reflectors (ceiling height &gt;</t>
    </r>
    <r>
      <rPr>
        <sz val="11"/>
        <color indexed="8"/>
        <rFont val="Calibri"/>
        <family val="2"/>
      </rPr>
      <t xml:space="preserve"> 15')</t>
    </r>
  </si>
  <si>
    <t>Node121</t>
  </si>
  <si>
    <t>Result450</t>
  </si>
  <si>
    <t>4' F32 Super T8/Reflectors (ceiling height &gt; 15')</t>
  </si>
  <si>
    <t xml:space="preserve">F32T8 - HBF / Reflectors (Hi-bay applications - ceiling height &gt; 15') </t>
  </si>
  <si>
    <t>F32 Super T8 (ceiling height ≤ 15')</t>
  </si>
  <si>
    <t>Node122</t>
  </si>
  <si>
    <t>Result451</t>
  </si>
  <si>
    <t xml:space="preserve">"Node1"; note that selecting an item in Node1 will direct you to another node.  The cells ranges that contain the values to be displayed from each node </t>
  </si>
  <si>
    <t>Result452</t>
  </si>
  <si>
    <t>Result453</t>
  </si>
  <si>
    <t>Result454</t>
  </si>
  <si>
    <t>Result455</t>
  </si>
  <si>
    <t>Result456</t>
  </si>
  <si>
    <t>Result457</t>
  </si>
  <si>
    <t>Result458</t>
  </si>
  <si>
    <t>Result459</t>
  </si>
  <si>
    <t>Result460</t>
  </si>
  <si>
    <t>Result461</t>
  </si>
  <si>
    <t>Result462</t>
  </si>
  <si>
    <t>Result463</t>
  </si>
  <si>
    <t>Result464</t>
  </si>
  <si>
    <t>Result465</t>
  </si>
  <si>
    <t>400 Watt Metal Halide Lamps Only</t>
  </si>
  <si>
    <t>250 Watt Metal Halide Lamps Only</t>
  </si>
  <si>
    <t>14W T5 HBF (2-lamp F32T8 base)</t>
  </si>
  <si>
    <t>205W Ceramic Metal Halide Lamp</t>
  </si>
  <si>
    <t>330W Ceramic Metal Halide Lamp</t>
  </si>
  <si>
    <t>Exit Sign - LED (incandescent existing)</t>
  </si>
  <si>
    <t>Exit Sign - LED (CFL existing)</t>
  </si>
  <si>
    <t>Exit Sign - LEC/Electroluminescent (incandescent existing)</t>
  </si>
  <si>
    <t>Exit Sign - LEC/Electroluminescent (CFL existing)</t>
  </si>
  <si>
    <t>Exit Sign - Photoluminescent (incandescent existing)</t>
  </si>
  <si>
    <t>Exit Sign - Photoluminescent (CFL existing)</t>
  </si>
  <si>
    <t>Existing/Base Metal Halide Lamps</t>
  </si>
  <si>
    <t>Node123</t>
  </si>
  <si>
    <t>14w T5 HBF</t>
  </si>
  <si>
    <t>Existing/Base T5 Lamps</t>
  </si>
  <si>
    <t>Result466</t>
  </si>
  <si>
    <t>54 Watt T5 HO Lamps Only</t>
  </si>
  <si>
    <t>Result467</t>
  </si>
  <si>
    <t>Added new lighting codes, and associated data and tables to match those in SMMPA Lighting Table for New Equipment dated 2/21/2010 and SMMPA Lighting Tables for Existing Equipment dated 2/21/2010.  Last Result # used is Result465</t>
  </si>
  <si>
    <t>Low-Wattage 49 watt, T5 HO Lamps Only</t>
  </si>
  <si>
    <t>Result468</t>
  </si>
  <si>
    <t>49w HO T5, Low-Wattage, Lamps Only</t>
  </si>
  <si>
    <t>Added new T5 lighting codes, and associated data and tables to match those in SMMPA Lighting Table for New Equipment dated 4/8/2010 and SMMPA Lighting Tables for Existing Equipment dated 4/8/2010.  Last Result # used is Result468</t>
  </si>
  <si>
    <t>Result469</t>
  </si>
  <si>
    <t>Result470</t>
  </si>
  <si>
    <t>4' F32 Super T8 w/refl 2-Lamp</t>
  </si>
  <si>
    <t>4' F32 Super T8 w/refl 1-Lamp</t>
  </si>
  <si>
    <t>Result471</t>
  </si>
  <si>
    <t>Result472</t>
  </si>
  <si>
    <t>Added T8 lighting codes (469-472), and associated data and tables to match those in SMMPA Lighting Table for New Equipment dated 4/8/2010 and SMMPA Lighting Tables for Existing Equipment dated 4/8/2010.  Last Result # used is Result472</t>
  </si>
  <si>
    <t>Corrected code 2052 from 251 watts to 351 watts.</t>
  </si>
  <si>
    <t>REBATE</t>
  </si>
  <si>
    <t>M</t>
  </si>
  <si>
    <t>Is This Space Air Conditioned?</t>
  </si>
  <si>
    <t>Building Type</t>
  </si>
  <si>
    <t>Exterior Lighting</t>
  </si>
  <si>
    <t>Grocery/Supermarket</t>
  </si>
  <si>
    <t>Health</t>
  </si>
  <si>
    <t>Hours</t>
  </si>
  <si>
    <t>Manufacturing</t>
  </si>
  <si>
    <t>Office</t>
  </si>
  <si>
    <t>Restaurant</t>
  </si>
  <si>
    <t>Retail</t>
  </si>
  <si>
    <t>Warehouse</t>
  </si>
  <si>
    <t>Other/Miscellaneous</t>
  </si>
  <si>
    <t>Rebate Amount per Sensor /Photocell</t>
  </si>
  <si>
    <t>Sensor Type</t>
  </si>
  <si>
    <t>% of Time Lights Are Off</t>
  </si>
  <si>
    <t>Occupancy Sensor - Wall Mount</t>
  </si>
  <si>
    <t>Photocell - Continuous Dimming</t>
  </si>
  <si>
    <t>Occupancy Sensor - Ceiling Mount</t>
  </si>
  <si>
    <t>Photocell - Multiple Step Dimming</t>
  </si>
  <si>
    <t>Photocell - On/Off</t>
  </si>
  <si>
    <t>**Guidelines for % of Time Lights Are Off:</t>
  </si>
  <si>
    <t>Added guideline tables and AC column to both occupancy sensors page and lighting equipment page.</t>
  </si>
  <si>
    <t>50w</t>
  </si>
  <si>
    <t>Result473</t>
  </si>
  <si>
    <t>50W Incandescent</t>
  </si>
  <si>
    <t>VML</t>
  </si>
  <si>
    <r>
      <t xml:space="preserve">Added missing 50w incandescent to node29 - </t>
    </r>
    <r>
      <rPr>
        <sz val="11"/>
        <color indexed="8"/>
        <rFont val="Calibri"/>
        <family val="2"/>
      </rPr>
      <t>end result 473</t>
    </r>
  </si>
  <si>
    <t>F32 Super T8 (ceiling height &gt; 15')</t>
  </si>
  <si>
    <t>Node124</t>
  </si>
  <si>
    <t>Result478</t>
  </si>
  <si>
    <t>Result479</t>
  </si>
  <si>
    <t>Node125</t>
  </si>
  <si>
    <t>Result480</t>
  </si>
  <si>
    <t>Result481</t>
  </si>
  <si>
    <t>54 W HO T5 1-Lamp (150 watt MH base)</t>
  </si>
  <si>
    <t>55 W HO T5 2-Lamp (175 watt MH base)</t>
  </si>
  <si>
    <t>56 W HO T5 3-Lamp (250 watt MH base)</t>
  </si>
  <si>
    <t>54W HO T5 w/refl 3-Lamp (250 watt MH base)</t>
  </si>
  <si>
    <t>54W HO T5 w/refl 4-Lamp (400 watt MH base)</t>
  </si>
  <si>
    <t>54W HO T5 w/refl 6-Lamp (600 watt HPS base)</t>
  </si>
  <si>
    <t>54W HO T5 w/refl 8-Lamp (750 watt MH base)</t>
  </si>
  <si>
    <t>54W HO T5 w/refl 12-Lamp (1000 watt MH base)</t>
  </si>
  <si>
    <t>54W HO T5 w/refl 10-Lamp (1000 watt MH base)</t>
  </si>
  <si>
    <t>Industrial Multi-CFL 9-Lamp (400W MH base)</t>
  </si>
  <si>
    <r>
      <t xml:space="preserve">Updated wattage, added LED Rebates - </t>
    </r>
    <r>
      <rPr>
        <sz val="11"/>
        <color indexed="8"/>
        <rFont val="Calibri"/>
        <family val="2"/>
      </rPr>
      <t>end result 477</t>
    </r>
  </si>
  <si>
    <t>360W MH Lamp Only w/Ferro Electric Capacitor</t>
  </si>
  <si>
    <t>32W MH 1-Lamp Fixture</t>
  </si>
  <si>
    <t>50W MH 1-Lamp Fixture</t>
  </si>
  <si>
    <t>70W MH 1-Lamp Fixture</t>
  </si>
  <si>
    <t>100W MH 1-Lamp Fixture</t>
  </si>
  <si>
    <t>150W PS MH 1-Lamp (magnetic ballast)</t>
  </si>
  <si>
    <t>175W PS MH 1-Lamp (magnetic ballast)</t>
  </si>
  <si>
    <t>200W PS MH 1-Lamp (magnetic ballast)</t>
  </si>
  <si>
    <t>250W PS MH 1-Lamp (magnetic ballast)</t>
  </si>
  <si>
    <t>320W PS MH 1-Lamp (magnetic ballast)</t>
  </si>
  <si>
    <t>350W PS MH 1-Lamp (magnetic ballast)</t>
  </si>
  <si>
    <t>400W PS MH 1-Lamp (magnetic ballast)</t>
  </si>
  <si>
    <t>400W PS MH 2-Lamp (magnetic ballast)</t>
  </si>
  <si>
    <t>875W PS MH 1-Lamp (magnetic ballast)</t>
  </si>
  <si>
    <t>875W PS MH 2-Lamp (magnetic ballast)</t>
  </si>
  <si>
    <t>875W PS MH 3-Lamp (magnetic ballast)</t>
  </si>
  <si>
    <t>Result482</t>
  </si>
  <si>
    <t>Result483</t>
  </si>
  <si>
    <t>Result484</t>
  </si>
  <si>
    <t>Result485</t>
  </si>
  <si>
    <t>150W PS MH 1-Lamp (electronic ballast)</t>
  </si>
  <si>
    <t>320W PS MH 1-Lamp (electronic ballast)</t>
  </si>
  <si>
    <t>150w Pulse-Start MH Fixture (electronic)</t>
  </si>
  <si>
    <t>150w Pulse-Start MH Fixture (magnetic)</t>
  </si>
  <si>
    <t>175w Pulse-Start MH Fixture (magnetic)</t>
  </si>
  <si>
    <t>200w Pulse-Start MH Fixture (magnetic)</t>
  </si>
  <si>
    <t>250w Pulse-Start MH Fixture (magnetic)</t>
  </si>
  <si>
    <t>320w Pulse-Start MH Fixture (magnetic)</t>
  </si>
  <si>
    <t>350w Pulse-Start MH Fixture (magnetic)</t>
  </si>
  <si>
    <t>400w Pulse-Start MH Fixture (magnetic)</t>
  </si>
  <si>
    <t>575w Pulse-Start MH Fixture (magnetic)</t>
  </si>
  <si>
    <t>750w Pulse-Start MH Fixture (magnetic)</t>
  </si>
  <si>
    <t>875w Pulse-Start MH Fixture (magnetic)</t>
  </si>
  <si>
    <t>320w Pulse-Start MH Fixture (electronic)</t>
  </si>
  <si>
    <r>
      <t>Updated changed lighting codes, wattage, and rebate amounts, to match those in SMMPA Lighting Table for New Equipment dated 2/24/2011.  Added codes 489, 490, 491 and 492.</t>
    </r>
    <r>
      <rPr>
        <b/>
        <sz val="11"/>
        <color indexed="8"/>
        <rFont val="Calibri"/>
        <family val="2"/>
      </rPr>
      <t xml:space="preserve"> </t>
    </r>
    <r>
      <rPr>
        <sz val="11"/>
        <color indexed="8"/>
        <rFont val="Calibri"/>
        <family val="2"/>
      </rPr>
      <t>end result 481</t>
    </r>
  </si>
  <si>
    <r>
      <t xml:space="preserve">Added lighting codes 987-990 </t>
    </r>
    <r>
      <rPr>
        <sz val="11"/>
        <color indexed="8"/>
        <rFont val="Calibri"/>
        <family val="2"/>
      </rPr>
      <t>result 485</t>
    </r>
  </si>
  <si>
    <r>
      <t xml:space="preserve">Added lighting codes 8102 </t>
    </r>
    <r>
      <rPr>
        <b/>
        <sz val="11"/>
        <color indexed="8"/>
        <rFont val="Calibri"/>
        <family val="2"/>
      </rPr>
      <t>result 486</t>
    </r>
  </si>
  <si>
    <t>Result486</t>
  </si>
  <si>
    <t>65W Incandescent</t>
  </si>
  <si>
    <t>65w</t>
  </si>
  <si>
    <t>Customer:</t>
  </si>
  <si>
    <t>Date:</t>
  </si>
  <si>
    <t>Changed lighting codes 2051 and 2050 to the new codes 2105 and 2104.</t>
  </si>
  <si>
    <r>
      <t xml:space="preserve">Added lighting codes 1270, 1271, 180w CFL, </t>
    </r>
    <r>
      <rPr>
        <b/>
        <sz val="11"/>
        <color indexed="8"/>
        <rFont val="Calibri"/>
        <family val="2"/>
      </rPr>
      <t>end</t>
    </r>
    <r>
      <rPr>
        <sz val="11"/>
        <color theme="1"/>
        <rFont val="Calibri"/>
        <family val="2"/>
        <scheme val="minor"/>
      </rPr>
      <t xml:space="preserve"> </t>
    </r>
    <r>
      <rPr>
        <b/>
        <sz val="11"/>
        <color indexed="8"/>
        <rFont val="Calibri"/>
        <family val="2"/>
      </rPr>
      <t>result 488</t>
    </r>
  </si>
  <si>
    <t>Result489</t>
  </si>
  <si>
    <t>Result490</t>
  </si>
  <si>
    <r>
      <t xml:space="preserve">Changed over to 2012 codes and rebate amounts.  Added new 4 lamp super T8 rebate.  </t>
    </r>
    <r>
      <rPr>
        <b/>
        <sz val="11"/>
        <color indexed="8"/>
        <rFont val="Calibri"/>
        <family val="2"/>
      </rPr>
      <t>E</t>
    </r>
    <r>
      <rPr>
        <b/>
        <sz val="11"/>
        <color indexed="8"/>
        <rFont val="Calibri"/>
        <family val="2"/>
      </rPr>
      <t>nd</t>
    </r>
    <r>
      <rPr>
        <b/>
        <sz val="11"/>
        <color indexed="8"/>
        <rFont val="Calibri"/>
        <family val="2"/>
      </rPr>
      <t xml:space="preserve"> </t>
    </r>
    <r>
      <rPr>
        <b/>
        <sz val="11"/>
        <color indexed="8"/>
        <rFont val="Calibri"/>
        <family val="2"/>
      </rPr>
      <t>result 490</t>
    </r>
  </si>
  <si>
    <t>Mailing Address (if different from above) (check mailed here)</t>
  </si>
  <si>
    <t>CASE INFORMATION</t>
  </si>
  <si>
    <r>
      <t xml:space="preserve">Case Door Quantity </t>
    </r>
    <r>
      <rPr>
        <i/>
        <sz val="8"/>
        <rFont val="Arial"/>
        <family val="2"/>
      </rPr>
      <t>(converted to LED)</t>
    </r>
  </si>
  <si>
    <r>
      <t xml:space="preserve">LED Wattage per strip </t>
    </r>
    <r>
      <rPr>
        <i/>
        <sz val="8"/>
        <rFont val="Arial"/>
        <family val="2"/>
      </rPr>
      <t>(watts)</t>
    </r>
  </si>
  <si>
    <t>EXISTING LIGHTING</t>
  </si>
  <si>
    <t>LED LIGHTING</t>
  </si>
  <si>
    <r>
      <t xml:space="preserve">Total Rebate Amount $
</t>
    </r>
    <r>
      <rPr>
        <i/>
        <sz val="8"/>
        <rFont val="Arial"/>
        <family val="2"/>
      </rPr>
      <t>(B x J)</t>
    </r>
  </si>
  <si>
    <r>
      <t xml:space="preserve">Code                </t>
    </r>
    <r>
      <rPr>
        <i/>
        <sz val="8"/>
        <rFont val="Arial"/>
        <family val="2"/>
      </rPr>
      <t>(from Lighting Tables)*</t>
    </r>
  </si>
  <si>
    <r>
      <t xml:space="preserve">Case Manufacturer/Description           </t>
    </r>
    <r>
      <rPr>
        <i/>
        <sz val="8"/>
        <rFont val="Arial"/>
        <family val="2"/>
      </rPr>
      <t>(ex. "Zero Zone - pizza case #1")</t>
    </r>
  </si>
  <si>
    <r>
      <t xml:space="preserve">Total Equipment Cost
</t>
    </r>
    <r>
      <rPr>
        <i/>
        <sz val="8"/>
        <rFont val="Arial"/>
        <family val="2"/>
      </rPr>
      <t>(excluding labor)
(Unit Cost x G)</t>
    </r>
  </si>
  <si>
    <t>LED LIGHTING IN ENCLOSED REFRIGERATED DISPLAY CASES SUBTOTAL</t>
  </si>
  <si>
    <r>
      <t xml:space="preserve">TOTAL LABOR/OTHER COST FOR ALL LIGHTING IMPROVEMENTS
</t>
    </r>
    <r>
      <rPr>
        <sz val="6.5"/>
        <rFont val="Arial"/>
        <family val="2"/>
      </rPr>
      <t>This is the total labor &amp; other cost (wire, misc, etc.) for installation of ALL equipment listed on pages 2, 3 and 4 - Lighting Equipment, LED in enclosed refrigerated cases, Occupancy Sensors, and Photocells</t>
    </r>
  </si>
  <si>
    <t>Result491</t>
  </si>
  <si>
    <t>Result492</t>
  </si>
  <si>
    <t>Result493</t>
  </si>
  <si>
    <t>Result494</t>
  </si>
  <si>
    <t>ENERGY COSTS &amp; SAVINGS</t>
  </si>
  <si>
    <t>LED Wattage Per Strip</t>
  </si>
  <si>
    <t>Qty</t>
  </si>
  <si>
    <t>Case Manufacturer/Description           (ex. "Zero Zone - pizza case #1")</t>
  </si>
  <si>
    <t>Lighting kW</t>
  </si>
  <si>
    <t>Lighting kWh</t>
  </si>
  <si>
    <r>
      <t xml:space="preserve">Added LED in Refrigerated Cases Entry page, Savings page,  and financial summary, as well as added the associated rebate types.  </t>
    </r>
    <r>
      <rPr>
        <b/>
        <sz val="11"/>
        <color indexed="8"/>
        <rFont val="Calibri"/>
        <family val="2"/>
      </rPr>
      <t>End result 494</t>
    </r>
  </si>
  <si>
    <t>Result495</t>
  </si>
  <si>
    <t>Result496</t>
  </si>
  <si>
    <r>
      <t xml:space="preserve">Added new rebate types for T5s (2160 and 2161), updated rebate amounts for 2145-2148.  </t>
    </r>
    <r>
      <rPr>
        <b/>
        <sz val="11"/>
        <color indexed="8"/>
        <rFont val="Calibri"/>
        <family val="2"/>
      </rPr>
      <t>End result 496</t>
    </r>
  </si>
  <si>
    <t>24w HO T5/Reflectors</t>
  </si>
  <si>
    <t>1000 Watt Metal Halide Lamps Only</t>
  </si>
  <si>
    <t>Result497</t>
  </si>
  <si>
    <t>Result498</t>
  </si>
  <si>
    <t>Result499</t>
  </si>
  <si>
    <t>24W HO T5/Reflectors (250 watt MH base)</t>
  </si>
  <si>
    <t>24WHO T5/Reflectors (250 watt MH base)</t>
  </si>
  <si>
    <t>1000W Metal Halide Lamps Only</t>
  </si>
  <si>
    <t>100W Pulse-Start MH Fixture</t>
  </si>
  <si>
    <t>100w Pulse-Start MH Fixture</t>
  </si>
  <si>
    <t>Result502</t>
  </si>
  <si>
    <t>Result503</t>
  </si>
  <si>
    <t>Result504</t>
  </si>
  <si>
    <t>Result505</t>
  </si>
  <si>
    <t>Result506</t>
  </si>
  <si>
    <t>Result507</t>
  </si>
  <si>
    <t>Result508</t>
  </si>
  <si>
    <t>Result509</t>
  </si>
  <si>
    <t>Result510</t>
  </si>
  <si>
    <t>Result511</t>
  </si>
  <si>
    <t>Result512</t>
  </si>
  <si>
    <t>Result513</t>
  </si>
  <si>
    <t>Result514</t>
  </si>
  <si>
    <t>Result515</t>
  </si>
  <si>
    <t>3-20W CFL</t>
  </si>
  <si>
    <t>21-35W CFL</t>
  </si>
  <si>
    <t>36-55W CFL</t>
  </si>
  <si>
    <t>56-70W CFL</t>
  </si>
  <si>
    <t>71-85W CFL</t>
  </si>
  <si>
    <t>86-179W CFL</t>
  </si>
  <si>
    <t>180W CFL</t>
  </si>
  <si>
    <t>3-20w CFL</t>
  </si>
  <si>
    <t>180w CFL (400w MH base)</t>
  </si>
  <si>
    <t>21-35w CFL</t>
  </si>
  <si>
    <t>36-55w CFL</t>
  </si>
  <si>
    <t>56-70w CFL</t>
  </si>
  <si>
    <t>71-85w CFL</t>
  </si>
  <si>
    <t>86-179-w CFL</t>
  </si>
  <si>
    <t>Hospital</t>
  </si>
  <si>
    <t>Hotel/Motel</t>
  </si>
  <si>
    <t>Safety or Code Required</t>
  </si>
  <si>
    <t>School - College</t>
  </si>
  <si>
    <t>School - Elementary</t>
  </si>
  <si>
    <t>School - Secondary</t>
  </si>
  <si>
    <r>
      <t xml:space="preserve">Added new CFL Rebate Codes and Amounts, Added DesignLights Rebates, added new MH rebate 993 and 994 .  Updated annual hours guidelines and % of time lights are off guidelines. </t>
    </r>
    <r>
      <rPr>
        <b/>
        <sz val="11"/>
        <color indexed="8"/>
        <rFont val="Calibri"/>
        <family val="2"/>
      </rPr>
      <t>End result 515</t>
    </r>
  </si>
  <si>
    <t>Changed wattage for codes 127 and 144 from 186W to 221W.</t>
  </si>
  <si>
    <t>Result516</t>
  </si>
  <si>
    <t>Result517</t>
  </si>
  <si>
    <t>Result518</t>
  </si>
  <si>
    <t>Result519</t>
  </si>
  <si>
    <r>
      <t xml:space="preserve">Added new Cold Cathode Rebate codes 1409-1412.  </t>
    </r>
    <r>
      <rPr>
        <b/>
        <sz val="11"/>
        <color indexed="8"/>
        <rFont val="Calibri"/>
        <family val="2"/>
      </rPr>
      <t>End Result 519</t>
    </r>
  </si>
  <si>
    <t>Corrected DesignLights calculations, cleared out old CFL codes with a 0.</t>
  </si>
  <si>
    <r>
      <t xml:space="preserve">LED in Enclosed </t>
    </r>
    <r>
      <rPr>
        <b/>
        <sz val="11"/>
        <color indexed="8"/>
        <rFont val="Calibri"/>
        <family val="2"/>
      </rPr>
      <t>COOLER</t>
    </r>
    <r>
      <rPr>
        <sz val="11"/>
        <color theme="1"/>
        <rFont val="Calibri"/>
        <family val="2"/>
        <scheme val="minor"/>
      </rPr>
      <t xml:space="preserve"> Display Cases (0F to 45F) ES/DSL</t>
    </r>
  </si>
  <si>
    <r>
      <t xml:space="preserve">LED in Enclosed </t>
    </r>
    <r>
      <rPr>
        <b/>
        <sz val="11"/>
        <color indexed="8"/>
        <rFont val="Calibri"/>
        <family val="2"/>
      </rPr>
      <t>COOLER</t>
    </r>
    <r>
      <rPr>
        <sz val="11"/>
        <color theme="1"/>
        <rFont val="Calibri"/>
        <family val="2"/>
        <scheme val="minor"/>
      </rPr>
      <t xml:space="preserve"> Display Cases (0F to 45F)  ES/DSL</t>
    </r>
  </si>
  <si>
    <r>
      <t xml:space="preserve">LED in Enclosed </t>
    </r>
    <r>
      <rPr>
        <b/>
        <sz val="11"/>
        <color indexed="8"/>
        <rFont val="Calibri"/>
        <family val="2"/>
      </rPr>
      <t>FREEZER</t>
    </r>
    <r>
      <rPr>
        <sz val="11"/>
        <color theme="1"/>
        <rFont val="Calibri"/>
        <family val="2"/>
        <scheme val="minor"/>
      </rPr>
      <t xml:space="preserve"> Display Cases (-35F to 0F) ES/DSL</t>
    </r>
  </si>
  <si>
    <t>Node126</t>
  </si>
  <si>
    <t>Node127</t>
  </si>
  <si>
    <t>ENERGY STAR®/DesignLights Consortium qualified LED</t>
  </si>
  <si>
    <t>Non-ENERGY STAR®/ Non-DesignLights Consortium qualified LED</t>
  </si>
  <si>
    <t>Node128</t>
  </si>
  <si>
    <t>Node129</t>
  </si>
  <si>
    <t>Lamp/Fixture Wattage</t>
  </si>
  <si>
    <t>Result552</t>
  </si>
  <si>
    <t>Result553</t>
  </si>
  <si>
    <t>Result554</t>
  </si>
  <si>
    <t>Result555</t>
  </si>
  <si>
    <t>830W Ceramic Metal Halide Lamp</t>
  </si>
  <si>
    <t>Result556</t>
  </si>
  <si>
    <t>Result557</t>
  </si>
  <si>
    <t>No</t>
  </si>
  <si>
    <r>
      <t xml:space="preserve">LED or CFL Bulb/Fixture Wattage
</t>
    </r>
    <r>
      <rPr>
        <i/>
        <sz val="8"/>
        <rFont val="Arial"/>
        <family val="2"/>
      </rPr>
      <t>(if applicable)</t>
    </r>
  </si>
  <si>
    <r>
      <t>Annual Hours of Operation</t>
    </r>
    <r>
      <rPr>
        <b/>
        <vertAlign val="superscript"/>
        <sz val="8"/>
        <rFont val="Arial"/>
        <family val="2"/>
      </rPr>
      <t>#</t>
    </r>
  </si>
  <si>
    <t>N/A</t>
  </si>
  <si>
    <r>
      <t xml:space="preserve">LED in Enclosed </t>
    </r>
    <r>
      <rPr>
        <b/>
        <sz val="11"/>
        <color indexed="8"/>
        <rFont val="Calibri"/>
        <family val="2"/>
      </rPr>
      <t>FREEZER</t>
    </r>
    <r>
      <rPr>
        <sz val="11"/>
        <color theme="1"/>
        <rFont val="Calibri"/>
        <family val="2"/>
        <scheme val="minor"/>
      </rPr>
      <t xml:space="preserve"> Display Cases (-35F to 0F) ES/DSL</t>
    </r>
  </si>
  <si>
    <t>N</t>
  </si>
  <si>
    <r>
      <t xml:space="preserve">TOTAL REBATE AMOUNT:                                                                                                      </t>
    </r>
    <r>
      <rPr>
        <sz val="7"/>
        <rFont val="Arial"/>
        <family val="2"/>
      </rPr>
      <t>(LIGHTING EQUIPMENT SUBTOTAL + LED IN ENCLOSED REFRIGERATED CASES SUBTOTAL + OCCUPANCY SENSORS/PHOTOCELLS SUBTOTAL)</t>
    </r>
  </si>
  <si>
    <r>
      <rPr>
        <b/>
        <sz val="9"/>
        <rFont val="Arial"/>
        <family val="2"/>
      </rPr>
      <t xml:space="preserve">TOTAL </t>
    </r>
    <r>
      <rPr>
        <b/>
        <u/>
        <sz val="9"/>
        <rFont val="Arial"/>
        <family val="2"/>
      </rPr>
      <t>LABOR</t>
    </r>
    <r>
      <rPr>
        <b/>
        <sz val="9"/>
        <rFont val="Arial"/>
        <family val="2"/>
      </rPr>
      <t xml:space="preserve"> COST FOR ALL LIGHTING IMPROVEMENTS</t>
    </r>
    <r>
      <rPr>
        <sz val="9"/>
        <rFont val="Arial"/>
        <family val="2"/>
      </rPr>
      <t xml:space="preserve">
(This is the total </t>
    </r>
    <r>
      <rPr>
        <u/>
        <sz val="9"/>
        <rFont val="Arial"/>
        <family val="2"/>
      </rPr>
      <t>labor</t>
    </r>
    <r>
      <rPr>
        <sz val="9"/>
        <rFont val="Arial"/>
        <family val="2"/>
      </rPr>
      <t xml:space="preserve"> cost for installation of ALL equipment listed on pages 2, 3 and 4 - Lighting Equipment, LED in enclosed refrigerated cases Occupancy Sensors, and Photocells)</t>
    </r>
  </si>
  <si>
    <t>% of Time Lights Off**</t>
  </si>
  <si>
    <r>
      <t xml:space="preserve">Low-Wattage Fluorescent Lamps?             </t>
    </r>
    <r>
      <rPr>
        <sz val="7"/>
        <rFont val="Arial"/>
        <family val="2"/>
      </rPr>
      <t>(if applicable)</t>
    </r>
  </si>
  <si>
    <r>
      <t xml:space="preserve">Total Rebate Amount
</t>
    </r>
    <r>
      <rPr>
        <sz val="8"/>
        <rFont val="Arial"/>
        <family val="2"/>
      </rPr>
      <t>( I x M )</t>
    </r>
  </si>
  <si>
    <r>
      <rPr>
        <b/>
        <vertAlign val="superscript"/>
        <sz val="8"/>
        <rFont val="Arial"/>
        <family val="2"/>
      </rPr>
      <t>#</t>
    </r>
    <r>
      <rPr>
        <b/>
        <sz val="8"/>
        <rFont val="Arial"/>
        <family val="2"/>
      </rPr>
      <t>Guidelines for Annual Hours of Operation if Actual Hours are Unknown.</t>
    </r>
  </si>
  <si>
    <t>Food Service</t>
  </si>
  <si>
    <t>Space Type</t>
  </si>
  <si>
    <r>
      <t xml:space="preserve">Space Type </t>
    </r>
    <r>
      <rPr>
        <sz val="8"/>
        <rFont val="Arial"/>
        <family val="2"/>
      </rPr>
      <t>(Select from dropdown menu)</t>
    </r>
  </si>
  <si>
    <r>
      <t xml:space="preserve">Is Space Heated by Natural Gas?    </t>
    </r>
    <r>
      <rPr>
        <sz val="8"/>
        <rFont val="Arial"/>
        <family val="2"/>
      </rPr>
      <t>(Select from dropdown menu)</t>
    </r>
  </si>
  <si>
    <r>
      <t xml:space="preserve">Is This Space Air Conditioned?   </t>
    </r>
    <r>
      <rPr>
        <sz val="8"/>
        <rFont val="Arial"/>
        <family val="2"/>
      </rPr>
      <t>(Select from dropdown menu)</t>
    </r>
  </si>
  <si>
    <r>
      <t xml:space="preserve">Removed Old LED Codes, Added New, Updated Exit Sign wattages and new codes.  Added 2014 Formatting Changes, Space Type, Heated by Natural Gas, etc. </t>
    </r>
    <r>
      <rPr>
        <b/>
        <sz val="11"/>
        <color indexed="8"/>
        <rFont val="Calibri"/>
        <family val="2"/>
      </rPr>
      <t>End Result557</t>
    </r>
  </si>
  <si>
    <t>Yes or No</t>
  </si>
  <si>
    <t>Interior</t>
  </si>
  <si>
    <t>Exterior</t>
  </si>
  <si>
    <t>Exterior 24/7</t>
  </si>
  <si>
    <t>Rate:</t>
  </si>
  <si>
    <r>
      <t xml:space="preserve">LED in Enclosed </t>
    </r>
    <r>
      <rPr>
        <b/>
        <sz val="11"/>
        <color indexed="8"/>
        <rFont val="Calibri"/>
        <family val="2"/>
      </rPr>
      <t>COOLER</t>
    </r>
    <r>
      <rPr>
        <sz val="11"/>
        <color theme="1"/>
        <rFont val="Calibri"/>
        <family val="2"/>
        <scheme val="minor"/>
      </rPr>
      <t xml:space="preserve"> Display Cases (0F to 45F)</t>
    </r>
  </si>
  <si>
    <r>
      <t xml:space="preserve">LED in Enclosed </t>
    </r>
    <r>
      <rPr>
        <b/>
        <sz val="11"/>
        <color indexed="8"/>
        <rFont val="Calibri"/>
        <family val="2"/>
      </rPr>
      <t>FREEZER</t>
    </r>
    <r>
      <rPr>
        <sz val="11"/>
        <color theme="1"/>
        <rFont val="Calibri"/>
        <family val="2"/>
        <scheme val="minor"/>
      </rPr>
      <t xml:space="preserve"> Display Cases (-35F to 0F)</t>
    </r>
  </si>
  <si>
    <r>
      <t xml:space="preserve">LED in Enclosed </t>
    </r>
    <r>
      <rPr>
        <b/>
        <sz val="11"/>
        <color indexed="8"/>
        <rFont val="Calibri"/>
        <family val="2"/>
      </rPr>
      <t>FREEZER</t>
    </r>
    <r>
      <rPr>
        <sz val="11"/>
        <color theme="1"/>
        <rFont val="Calibri"/>
        <family val="2"/>
        <scheme val="minor"/>
      </rPr>
      <t xml:space="preserve"> Display Cases (-35F to 0F)</t>
    </r>
  </si>
  <si>
    <r>
      <t xml:space="preserve">LED in Enclosed </t>
    </r>
    <r>
      <rPr>
        <b/>
        <sz val="11"/>
        <color indexed="8"/>
        <rFont val="Calibri"/>
        <family val="2"/>
      </rPr>
      <t>COOLER</t>
    </r>
    <r>
      <rPr>
        <sz val="11"/>
        <color theme="1"/>
        <rFont val="Calibri"/>
        <family val="2"/>
        <scheme val="minor"/>
      </rPr>
      <t xml:space="preserve"> Display Cases (0F to 45F)</t>
    </r>
  </si>
  <si>
    <t>32w 1 Lamp</t>
  </si>
  <si>
    <t>70w 1 Lamp</t>
  </si>
  <si>
    <t>Existing/Base High Pressure Sodium (HPS) Fixtures</t>
  </si>
  <si>
    <t>Node130</t>
  </si>
  <si>
    <t>Removed HPS &amp; MH codes that should have been removed during 2014 changes.  Added them to the existing equipment code section.</t>
  </si>
  <si>
    <t>54 W HO T5 4-Lamp (400 watt MH base)</t>
  </si>
  <si>
    <t>Non-Linear LED Light Bulbs &lt;10 watts</t>
  </si>
  <si>
    <t>Non-Linear LED Light Bulbs 10 watts &lt;20 watts</t>
  </si>
  <si>
    <t>Non-Linear LED Light Bulbs 20 watts &lt; 100 watts</t>
  </si>
  <si>
    <t>Non-Linear LED Light Bulbs 200 watts and greater</t>
  </si>
  <si>
    <t>Non-Linear LED Light Bulbs 100 watts &lt;200 watts</t>
  </si>
  <si>
    <t>Flourescent to LED Fixture/Luminaire/Retrofit: Less than 25 watts</t>
  </si>
  <si>
    <t>Flourescent to LED Fixture/Luminaire/Retrofit: 25 to &lt; 50 watts</t>
  </si>
  <si>
    <t>Flourescent to LED Fixture/Luminaire/Retrofit: 50 to &lt; 100 watts</t>
  </si>
  <si>
    <t>Flourescent to LED Fixture/Luminaire/Retrofit: 100 to &lt; 150 watts</t>
  </si>
  <si>
    <t>Flourescent to LED Fixture/Luminaire/Retrofit: 150 to &lt; 200 watts</t>
  </si>
  <si>
    <t>Flourescent to LED Fixture/Luminaire/Retrofit: 200 watts or greater</t>
  </si>
  <si>
    <t>Non-Linear LED Light Bulbs &lt;10 watts ES/DLC</t>
  </si>
  <si>
    <t>Non-Linear LED Light Bulbs 10 watts &lt;20 watts ES/DLC</t>
  </si>
  <si>
    <t>Flourescent to LED Fixture/Luminaire/Retrofit: 25 to &lt; 50 watts ES/DLC</t>
  </si>
  <si>
    <t>Flourescent to LED Fixture/Luminaire/Retrofit: 50 to &lt; 100 watts ES/DLC</t>
  </si>
  <si>
    <t>Flourescent to LED Fixture/Luminaire/Retrofit: 100 to &lt; 150 watts ES/DLC</t>
  </si>
  <si>
    <t>Flourescent to LED Fixture/Luminaire/Retrofit: 150 to &lt; 200 watts ES/DLC</t>
  </si>
  <si>
    <t>Flourescent to LED Fixture/Luminaire/Retrofit: 200 watts or greater ES/DLC</t>
  </si>
  <si>
    <t>Result600</t>
  </si>
  <si>
    <t>Result602</t>
  </si>
  <si>
    <t>Result603</t>
  </si>
  <si>
    <t>Result604</t>
  </si>
  <si>
    <t>Result606</t>
  </si>
  <si>
    <t>Result608</t>
  </si>
  <si>
    <t>Result610</t>
  </si>
  <si>
    <t>Result612</t>
  </si>
  <si>
    <t>Result614</t>
  </si>
  <si>
    <t>Result616</t>
  </si>
  <si>
    <t>Result618</t>
  </si>
  <si>
    <t>Result620</t>
  </si>
  <si>
    <t>Result622</t>
  </si>
  <si>
    <t>Result624</t>
  </si>
  <si>
    <t>Result626</t>
  </si>
  <si>
    <t>Result628</t>
  </si>
  <si>
    <t>Result630</t>
  </si>
  <si>
    <t>Result632</t>
  </si>
  <si>
    <t>Result601</t>
  </si>
  <si>
    <t>Result605</t>
  </si>
  <si>
    <t>Result607</t>
  </si>
  <si>
    <t>Result609</t>
  </si>
  <si>
    <t>Result611</t>
  </si>
  <si>
    <t>Result613</t>
  </si>
  <si>
    <t>Result615</t>
  </si>
  <si>
    <t>Result617</t>
  </si>
  <si>
    <t>Result623</t>
  </si>
  <si>
    <t>Result625</t>
  </si>
  <si>
    <t>Result627</t>
  </si>
  <si>
    <t>Result629</t>
  </si>
  <si>
    <t>Result631</t>
  </si>
  <si>
    <t>Result633</t>
  </si>
  <si>
    <t>Result634</t>
  </si>
  <si>
    <t>Result636</t>
  </si>
  <si>
    <t>Result638</t>
  </si>
  <si>
    <t>Result640</t>
  </si>
  <si>
    <t>Result642</t>
  </si>
  <si>
    <t>Result644</t>
  </si>
  <si>
    <t>Result635</t>
  </si>
  <si>
    <t>Result637</t>
  </si>
  <si>
    <t>Result639</t>
  </si>
  <si>
    <t>Result641</t>
  </si>
  <si>
    <t>Result643</t>
  </si>
  <si>
    <t>Result645</t>
  </si>
  <si>
    <t>Result650</t>
  </si>
  <si>
    <t>Result651</t>
  </si>
  <si>
    <t>Result652</t>
  </si>
  <si>
    <t>Result653</t>
  </si>
  <si>
    <t>Result654</t>
  </si>
  <si>
    <t>Result655</t>
  </si>
  <si>
    <t>Result656</t>
  </si>
  <si>
    <t>Result657</t>
  </si>
  <si>
    <t>Result658</t>
  </si>
  <si>
    <t>Result659</t>
  </si>
  <si>
    <t>Result660</t>
  </si>
  <si>
    <t>Result662</t>
  </si>
  <si>
    <t>Result670</t>
  </si>
  <si>
    <t>Result672</t>
  </si>
  <si>
    <t>Result674</t>
  </si>
  <si>
    <t>Result676</t>
  </si>
  <si>
    <t>Result678</t>
  </si>
  <si>
    <t>Result680</t>
  </si>
  <si>
    <t>Result682</t>
  </si>
  <si>
    <t>Result684</t>
  </si>
  <si>
    <t>Result686</t>
  </si>
  <si>
    <t>Result688</t>
  </si>
  <si>
    <t>Result690</t>
  </si>
  <si>
    <t>Result692</t>
  </si>
  <si>
    <t>Result694</t>
  </si>
  <si>
    <t>Result661</t>
  </si>
  <si>
    <t>Result663</t>
  </si>
  <si>
    <t>Result673</t>
  </si>
  <si>
    <t>Result675</t>
  </si>
  <si>
    <t>Result677</t>
  </si>
  <si>
    <t>Result679</t>
  </si>
  <si>
    <t>Result681</t>
  </si>
  <si>
    <t>Result683</t>
  </si>
  <si>
    <t>Result685</t>
  </si>
  <si>
    <t>Result687</t>
  </si>
  <si>
    <t>Result689</t>
  </si>
  <si>
    <t>Result691</t>
  </si>
  <si>
    <t>Result693</t>
  </si>
  <si>
    <t>Result695</t>
  </si>
  <si>
    <t xml:space="preserve">Flourescent to LED Fixture/Luminaire/Retrofit: 25 to &lt; 50 watts </t>
  </si>
  <si>
    <t xml:space="preserve">Flourescent to LED Fixture/Luminaire/Retrofit: 50 to &lt; 100 watts </t>
  </si>
  <si>
    <t xml:space="preserve">Flourescent to LED Fixture/Luminaire/Retrofit: 100 to &lt; 150 watts </t>
  </si>
  <si>
    <t xml:space="preserve">Flourescent to LED Fixture/Luminaire/Retrofit: 150 to &lt; 200 watts </t>
  </si>
  <si>
    <t xml:space="preserve">Flourescent to LED Fixture/Luminaire/Retrofit: 200 watts or greater </t>
  </si>
  <si>
    <t>DRL</t>
  </si>
  <si>
    <t>Revised with updated LED tables</t>
  </si>
  <si>
    <t>New LED Fixtures</t>
  </si>
  <si>
    <t>Node131</t>
  </si>
  <si>
    <t>Node133</t>
  </si>
  <si>
    <t>Node132</t>
  </si>
  <si>
    <t>EnergyStar/DLC</t>
  </si>
  <si>
    <t>Non EnergyStar/non-DLC</t>
  </si>
  <si>
    <t>Node134</t>
  </si>
  <si>
    <t>Node135</t>
  </si>
  <si>
    <t>Node136</t>
  </si>
  <si>
    <t>Node137</t>
  </si>
  <si>
    <t>New LED Bulbs Screw in /Pin Type/Linear</t>
  </si>
  <si>
    <t>Added logic to columns O to T in Lighting entry for 50% calc, also made rebate $/equipment in column N match calculation in column M, modified question pop up window size</t>
  </si>
  <si>
    <t>5 Lamps</t>
  </si>
  <si>
    <t>Result700</t>
  </si>
  <si>
    <t>Result701</t>
  </si>
  <si>
    <t>Added 5 lamp high bay super T8 codes and rebates.  Also updated rebate total with verbiage "not to exceed"</t>
  </si>
  <si>
    <t>Added 90 watt incandescent</t>
  </si>
  <si>
    <t>90w</t>
  </si>
  <si>
    <t>90W Incandescent</t>
  </si>
  <si>
    <t>Result720</t>
  </si>
  <si>
    <t>HID, Incandescent, Halogen to LED Fixtures: less than 25 watts  ES/DSL</t>
  </si>
  <si>
    <t>HID, Incandescent, Halogen to LED Fixtures: 25 to &lt; 50 watts  ES/DSL</t>
  </si>
  <si>
    <t>HID, Incandescent, Halogen to LED Fixtures: 50 to &lt; 100 watts ES/DSL</t>
  </si>
  <si>
    <t>HID, Incandescent, Halogen to LED Fixtures: 100 to &lt; 150 watts ES/DSL</t>
  </si>
  <si>
    <t>HID, Incandescent, Halogen to LED Fixtures: 150 to &lt; 200 watts ES/DSL</t>
  </si>
  <si>
    <t>HID, Incandescent, Halogen to LED Fixtures: 200 watts and greater ES/DSL</t>
  </si>
  <si>
    <t xml:space="preserve">HID, Incandescent, Halogen to LED Fixtures: 25 to &lt; 50 watts  </t>
  </si>
  <si>
    <t xml:space="preserve">HID, Incandescent, Halogen to LED Fixtures: 50 to &lt; 100 watts </t>
  </si>
  <si>
    <t xml:space="preserve">HID, Incandescent, Halogen to LED Fixtures: 100 to &lt; 150 watts </t>
  </si>
  <si>
    <t>HID, Incandescent, Halogen to LED Fixtures: 150 to &lt; 200 watts</t>
  </si>
  <si>
    <t xml:space="preserve">HID, Incandescent, Halogen to LED Fixtures: 200 watts and greater </t>
  </si>
  <si>
    <r>
      <t xml:space="preserve">LED in Enclosed </t>
    </r>
    <r>
      <rPr>
        <b/>
        <sz val="11"/>
        <color indexed="8"/>
        <rFont val="Calibri"/>
        <family val="2"/>
      </rPr>
      <t>COOLER</t>
    </r>
    <r>
      <rPr>
        <sz val="11"/>
        <color theme="1"/>
        <rFont val="Calibri"/>
        <family val="2"/>
        <scheme val="minor"/>
      </rPr>
      <t xml:space="preserve"> Display Cases (0F to 45F)  </t>
    </r>
  </si>
  <si>
    <t xml:space="preserve">HID, Incandescent, Halogen to LED Fixtures: less than 25 watts  </t>
  </si>
  <si>
    <t xml:space="preserve">HID, Incandescent, Halogen to LED Fixtures: less than 25 watts </t>
  </si>
  <si>
    <t>LED Fixtures: less than 25 watts</t>
  </si>
  <si>
    <t>LED Fixtures: 25 to &lt; 50 watts</t>
  </si>
  <si>
    <t>LED Fixtures: 50 to &lt; 100 watts</t>
  </si>
  <si>
    <t>LED Fixtures: 100 to &lt; 150 watts</t>
  </si>
  <si>
    <t>LED Fixtures: 150 to &lt; 200 watts</t>
  </si>
  <si>
    <t>LED Fixtures: 200 watts or greater</t>
  </si>
  <si>
    <t>LED Fixtures: less than 25 watts  ES/DSL</t>
  </si>
  <si>
    <t>LED Fixtures: 25 to &lt; 50 watts  ES/DSL</t>
  </si>
  <si>
    <t>LED Fixtures: 50 to &lt; 100 watts ES/DSL</t>
  </si>
  <si>
    <t>LED Fixtures: 100 to &lt; 150 watts ES/DSL</t>
  </si>
  <si>
    <t>LED Fixtures: 150 to &lt; 200 watts ES/DSL</t>
  </si>
  <si>
    <t>LED Fixtures: 200 watts or greater ES/DSL</t>
  </si>
  <si>
    <t>LED less than and equal to didn't read right</t>
  </si>
  <si>
    <t>LED HID to Flourescent non energy star read 15 instead of 18</t>
  </si>
  <si>
    <t>Updated Results table so it included N/A wattages so the savings worksheet would populate correctly</t>
  </si>
  <si>
    <t>Flourescent to LED Fixture/Luminaire: Less than 25 watts ES/DLC</t>
  </si>
  <si>
    <r>
      <t xml:space="preserve">Linear LED Light Bulb </t>
    </r>
    <r>
      <rPr>
        <sz val="11"/>
        <color indexed="8"/>
        <rFont val="Calibri"/>
        <family val="2"/>
      </rPr>
      <t>≥</t>
    </r>
    <r>
      <rPr>
        <sz val="11"/>
        <color theme="1"/>
        <rFont val="Calibri"/>
        <family val="2"/>
        <scheme val="minor"/>
      </rPr>
      <t xml:space="preserve"> 46" Non ES/DLC</t>
    </r>
  </si>
  <si>
    <t>Linear LED Light Bulb &lt; 46" ES/DLC</t>
  </si>
  <si>
    <r>
      <t xml:space="preserve">Linear LED Light Bulb </t>
    </r>
    <r>
      <rPr>
        <sz val="11"/>
        <color indexed="8"/>
        <rFont val="Calibri"/>
        <family val="2"/>
      </rPr>
      <t>≥</t>
    </r>
    <r>
      <rPr>
        <sz val="11"/>
        <color theme="1"/>
        <rFont val="Calibri"/>
        <family val="2"/>
        <scheme val="minor"/>
      </rPr>
      <t xml:space="preserve"> 46" ES/DLC</t>
    </r>
  </si>
  <si>
    <t xml:space="preserve">Flourescent to LED Fixture/Luminaire: Less than 25 watts </t>
  </si>
  <si>
    <t>HID/Halogen/Incandescent LED Retrofit Kit: Less than 25 watts ES/DLC</t>
  </si>
  <si>
    <t xml:space="preserve">Linear LED Light Bulb &lt; 46 </t>
  </si>
  <si>
    <r>
      <t xml:space="preserve">Linear LED Light Bulb </t>
    </r>
    <r>
      <rPr>
        <sz val="11"/>
        <color indexed="8"/>
        <rFont val="Calibri"/>
        <family val="2"/>
      </rPr>
      <t>≥</t>
    </r>
    <r>
      <rPr>
        <sz val="11"/>
        <color theme="1"/>
        <rFont val="Calibri"/>
        <family val="2"/>
        <scheme val="minor"/>
      </rPr>
      <t xml:space="preserve"> 46 </t>
    </r>
  </si>
  <si>
    <t>Flourescent to LED Fixture/Luminaire: Less than 25 watts</t>
  </si>
  <si>
    <t>HID, Incandescent, Halogen to LED Retrofit: Less than 25 Watts ES/DSL</t>
  </si>
  <si>
    <t>Result520</t>
  </si>
  <si>
    <t>Result521</t>
  </si>
  <si>
    <t>Result522</t>
  </si>
  <si>
    <t>Result523</t>
  </si>
  <si>
    <t>Updated for new codes on linears, and 50% on under 25 watt retrofit.  I also updated the logos for Austin Utilities</t>
  </si>
  <si>
    <t>LED or Flourescent Lamp Fixture ≥ 15w with Integrated Occupancy Sensor</t>
  </si>
  <si>
    <t>LED or Flourescent Lamp Fixture ≥ 50w with Integrated Occupancy Sensor</t>
  </si>
  <si>
    <t>LED or Flourescent Lamp Fixture ≥ 100w with Integrated Occupancy Sensor</t>
  </si>
  <si>
    <t>Result721</t>
  </si>
  <si>
    <t>Result722</t>
  </si>
  <si>
    <t>Result723</t>
  </si>
  <si>
    <t>Result724</t>
  </si>
  <si>
    <t>Result725</t>
  </si>
  <si>
    <t>Result726</t>
  </si>
  <si>
    <r>
      <t xml:space="preserve">LED or Flourescent Fixture </t>
    </r>
    <r>
      <rPr>
        <sz val="11"/>
        <color indexed="8"/>
        <rFont val="Calibri"/>
        <family val="2"/>
      </rPr>
      <t>≥ 15w with integrated occ sensor new construction</t>
    </r>
  </si>
  <si>
    <r>
      <t xml:space="preserve">LED or Flourescent Fixture </t>
    </r>
    <r>
      <rPr>
        <sz val="11"/>
        <color indexed="8"/>
        <rFont val="Calibri"/>
        <family val="2"/>
      </rPr>
      <t>≥ 15w with integrated occ sensor Retrofit</t>
    </r>
  </si>
  <si>
    <r>
      <t xml:space="preserve">LED or Flourescent Fixture </t>
    </r>
    <r>
      <rPr>
        <sz val="11"/>
        <color indexed="8"/>
        <rFont val="Calibri"/>
        <family val="2"/>
      </rPr>
      <t>≥ 50w with integrated occ sensor new construction</t>
    </r>
  </si>
  <si>
    <r>
      <t xml:space="preserve">LED or Flourescent Fixture </t>
    </r>
    <r>
      <rPr>
        <sz val="11"/>
        <color indexed="8"/>
        <rFont val="Calibri"/>
        <family val="2"/>
      </rPr>
      <t>≥ 50w with integrated occ sensor retrofit</t>
    </r>
  </si>
  <si>
    <r>
      <t xml:space="preserve">LED or Flourescent Fixture </t>
    </r>
    <r>
      <rPr>
        <sz val="11"/>
        <color indexed="8"/>
        <rFont val="Calibri"/>
        <family val="2"/>
      </rPr>
      <t>≥ 100w with integrated occ sensor new construction</t>
    </r>
  </si>
  <si>
    <r>
      <t xml:space="preserve">LED or Flourescent Fixture </t>
    </r>
    <r>
      <rPr>
        <sz val="11"/>
        <color indexed="8"/>
        <rFont val="Calibri"/>
        <family val="2"/>
      </rPr>
      <t>≥ 100w with integrated occ sensor retrofit</t>
    </r>
  </si>
  <si>
    <t>Updated MH rebate amounts, added fixtures with occupancy sensors, and removed HPS and Compact flourescents</t>
  </si>
  <si>
    <t>35w HPS Fixture</t>
  </si>
  <si>
    <t>50w HPS Fixture</t>
  </si>
  <si>
    <t>70w HPS Fixture</t>
  </si>
  <si>
    <t>100w HPS Fixture</t>
  </si>
  <si>
    <t>Existing/Base Compact Fluorescent Lamps (1 piece)</t>
  </si>
  <si>
    <t>New Fixtures and Lamps with Integrated Occupancy Sensors</t>
  </si>
  <si>
    <t>Fixed Deleted lighting equipment entry on E11</t>
  </si>
  <si>
    <t>Rebates not calcualting 50% cap correctly.  Updated.</t>
  </si>
  <si>
    <r>
      <t xml:space="preserve">Average Wattage </t>
    </r>
    <r>
      <rPr>
        <sz val="8"/>
        <rFont val="Arial"/>
        <family val="2"/>
      </rPr>
      <t>(total wattage/ # fixtures)</t>
    </r>
  </si>
  <si>
    <t>Changed code 918 to 919, and updated occupancy sensor input page</t>
  </si>
  <si>
    <t>Removed 1474 and 1475, because they are old codes</t>
  </si>
  <si>
    <t>Linear/PL LED Light Bulb &lt; 46" non ES/DLC</t>
  </si>
  <si>
    <t>Linear LED/PL Light Bulb &lt; 46" ES/DLC</t>
  </si>
  <si>
    <t>Existing T8 and Super T8 Fluorescent Lamps and Fixtures with Electronic Ballasts</t>
  </si>
  <si>
    <t>150W MH 1-Lamp Fixture</t>
  </si>
  <si>
    <t>400W MH 2-Lamp Fixture</t>
  </si>
  <si>
    <t>175W MH 1-Lamp Fixture</t>
  </si>
  <si>
    <t>Updated for 2018. Moved T8's to existing and deleted rebates from results page. Updated pulldown menu questions. Updated Linear to include PL Description. Corrected some tables for LED to retrofit kits</t>
  </si>
  <si>
    <t>Added wattage to some MH codes</t>
  </si>
  <si>
    <t>Corrected some LED with Occ sensor and 250 w HPS codes</t>
  </si>
  <si>
    <t>Compatibility Report for 2018 Interactive Lighting Rebate Application v1.8 05.07.2018.xls</t>
  </si>
  <si>
    <t>Run on 12/10/2018 11:15</t>
  </si>
  <si>
    <t>If the workbook is saved in an earlier file format or opened in an earlier version of Microsoft Excel, the listed features will not be available.</t>
  </si>
  <si>
    <t>Minor loss of fidelity</t>
  </si>
  <si>
    <t># of occurrences</t>
  </si>
  <si>
    <t>Version</t>
  </si>
  <si>
    <t>Some formulas in this workbook are linked to other workbooks that are closed. When these formulas are recalculated in earlier versions of Excel without opening the linked workbooks, characters beyond the 255-character limit cannot be returned.</t>
  </si>
  <si>
    <t>Excel 97-2003</t>
  </si>
  <si>
    <t>13
Defined Names</t>
  </si>
  <si>
    <t>Some cells or styles in this workbook contain formatting that is not supported by the selected file format. These formats will be converted to the closest format available.</t>
  </si>
  <si>
    <t>AB</t>
  </si>
  <si>
    <t xml:space="preserve">Updated to 2019. Changed code 1556-&gt;1700 @ $5, 1557-&gt;1701 @ $5; 1558-&gt;1702 @ $7, 1559-&gt;1703 @$7; 1566-&gt;1708 @$5, 1567-&gt;1709 @$5; and 1568-&gt;1710 @$7, 1569-&gt;1711 @$7; Exterior lighting hours changed to match 2019 TRM (4,383 hours). Tested all new ES/DLC lamp code and it tested good with new codes and amounts. </t>
  </si>
  <si>
    <t>Non-Linear LED Light Bulbs &lt;10 watts  non ES/DLC</t>
  </si>
  <si>
    <t>Non-Linear LED Light Bulbs 10 watts &lt;20 watts  non ES/DLC</t>
  </si>
  <si>
    <t>Changed code for non ES/DLC lamps as following: 1590-&gt;1704 @$4, 1591-&gt;1705@$4; 1592-&gt;1706@$5, 1593-&gt;1707@$5; 1476-&gt;1718@$3, 1477-&gt;1719@$3; 1478-&gt;1720@$5, 1479-&gt;1721@$5. Added "non ES/DLC" language for code description 1704, 1705, 1706, and 1707. Tested good.</t>
  </si>
  <si>
    <t>Result 520</t>
  </si>
  <si>
    <t xml:space="preserve">Updated "Office Use Only" field on Customer Information tab to reflect the new 2018 design. </t>
  </si>
  <si>
    <t xml:space="preserve">Updated Results table by correcting Result520 to read code 1520 vs 1472 so the HID/Halogen/Incandescent LED Retrofit Kit: Less than 25 watts ES/DLC populates from the pull down menu correctly  </t>
  </si>
  <si>
    <t>Updated Terms and Conditions tab with 12/18 image due to change in Inspection and Verification clause: "The Utility reminds you to follow all local permitting and building code ordinances."</t>
  </si>
  <si>
    <t xml:space="preserve">zero's out new construction non certified rebate codes: 1705 1707 1595 1597 1599 1599 1719 1721 1489 1491 1493 1495 1497 1499 1541 1543 1543 1545 1547 1549 1551 </t>
  </si>
  <si>
    <r>
      <t xml:space="preserve">Total Equipment Cost
</t>
    </r>
    <r>
      <rPr>
        <b/>
        <sz val="7"/>
        <rFont val="Arial"/>
        <family val="2"/>
      </rPr>
      <t>(not including labor)</t>
    </r>
    <r>
      <rPr>
        <sz val="7"/>
        <rFont val="Arial"/>
        <family val="2"/>
      </rPr>
      <t xml:space="preserve">
</t>
    </r>
    <r>
      <rPr>
        <i/>
        <sz val="8"/>
        <rFont val="Arial"/>
        <family val="2"/>
      </rPr>
      <t>(Unit Cost x H)</t>
    </r>
  </si>
  <si>
    <t xml:space="preserve">Match w/line item # from the Invoice </t>
  </si>
  <si>
    <t>Annual Hours of Operation *</t>
  </si>
  <si>
    <t>* Guidelines for Annual Hours of Operation if Actual Hours are Unknown:</t>
  </si>
  <si>
    <r>
      <t xml:space="preserve">TOTAL LABOR/OTHER COST FOR ALL LIGHTING IMPROVEMENTS
</t>
    </r>
    <r>
      <rPr>
        <sz val="8"/>
        <rFont val="Arial"/>
        <family val="2"/>
      </rPr>
      <t>This is the total labor &amp; other cost (wire, misc, etc.) for installation of ALL equipment listed on pages 2, 3 and 4 - Lighting Equipment, LED in enclosed refrigerated cases, Occupancy Sensors, and Photocells</t>
    </r>
  </si>
  <si>
    <t xml:space="preserve">Added VB Module to reflect "line item #" column insert, 50% limit note, updated column labels  </t>
  </si>
  <si>
    <r>
      <t xml:space="preserve">Total Rebate Amount $
</t>
    </r>
    <r>
      <rPr>
        <i/>
        <sz val="8"/>
        <rFont val="Arial"/>
        <family val="2"/>
      </rPr>
      <t>(H x N) not to exceed (M)</t>
    </r>
  </si>
  <si>
    <t>O</t>
  </si>
  <si>
    <t>REBATE IS LIMITED TO 50% OF NEW EQUIPMENT COST UP TO TABLE MAX</t>
  </si>
  <si>
    <t xml:space="preserve">Corrected errors on the savings tab (formulas needed adjusting due to the line item column insertion). </t>
  </si>
  <si>
    <r>
      <rPr>
        <b/>
        <sz val="12"/>
        <color rgb="FF231F20"/>
        <rFont val="Franklin Gothic Heavy"/>
        <family val="2"/>
      </rPr>
      <t>SECTION G.  TERMS AND CONDITIONS</t>
    </r>
  </si>
  <si>
    <r>
      <rPr>
        <b/>
        <sz val="8"/>
        <color rgb="FF231F20"/>
        <rFont val="Tahoma"/>
        <family val="2"/>
      </rPr>
      <t>1.   ELIGIBILITY</t>
    </r>
    <r>
      <rPr>
        <b/>
        <sz val="8"/>
        <color rgb="FF231F20"/>
        <rFont val="Franklin Gothic Book"/>
        <family val="2"/>
      </rPr>
      <t xml:space="preserve">
</t>
    </r>
    <r>
      <rPr>
        <sz val="8"/>
        <color rgb="FF231F20"/>
        <rFont val="Franklin Gothic Book"/>
        <family val="2"/>
      </rPr>
      <t xml:space="preserve">Rebates are available to non-residential electric customers of Austin Utilities, Owatonna Public Utilities, and Rochester Public Utilities (herein referred to as The Utility). All products must be in use in facilities in The Utility service territory. Rebates are for </t>
    </r>
    <r>
      <rPr>
        <b/>
        <sz val="8"/>
        <color rgb="FF231F20"/>
        <rFont val="Franklin Gothic Book"/>
        <family val="2"/>
      </rPr>
      <t>installed equipment only</t>
    </r>
    <r>
      <rPr>
        <sz val="8"/>
        <color rgb="FF231F20"/>
        <rFont val="Franklin Gothic Book"/>
        <family val="2"/>
      </rPr>
      <t xml:space="preserve">. For lighting retrofit systems to be eligible, they must show a net reduction in kWh usage from that of the existing lighting system.
</t>
    </r>
    <r>
      <rPr>
        <b/>
        <sz val="8"/>
        <color rgb="FF231F20"/>
        <rFont val="Tahoma"/>
        <family val="2"/>
      </rPr>
      <t xml:space="preserve">2.   APPLICATION
</t>
    </r>
    <r>
      <rPr>
        <sz val="8"/>
        <color rgb="FF231F20"/>
        <rFont val="Franklin Gothic Book"/>
        <family val="2"/>
      </rPr>
      <t xml:space="preserve">Program is offered January 1 through December 31 of the respective calendar year. </t>
    </r>
    <r>
      <rPr>
        <b/>
        <sz val="8"/>
        <color rgb="FF231F20"/>
        <rFont val="Tahoma"/>
        <family val="2"/>
      </rPr>
      <t xml:space="preserve">Due  to  limited  funding,  this  rebate  offer  can  be  changed  or withdrawn at any time without notice and is available on a first-come, first-served basis. </t>
    </r>
    <r>
      <rPr>
        <sz val="8"/>
        <color rgb="FF231F20"/>
        <rFont val="Franklin Gothic Book"/>
        <family val="2"/>
      </rPr>
      <t xml:space="preserve">The entire rebate application must be read and filled out completely or application will be returned.
</t>
    </r>
    <r>
      <rPr>
        <b/>
        <sz val="8"/>
        <color rgb="FF231F20"/>
        <rFont val="Tahoma"/>
        <family val="2"/>
      </rPr>
      <t xml:space="preserve">3.   INSPECTION AND VERIFICATION
</t>
    </r>
    <r>
      <rPr>
        <sz val="8"/>
        <color rgb="FF231F20"/>
        <rFont val="Franklin Gothic Book"/>
        <family val="2"/>
      </rPr>
      <t xml:space="preserve">The Utility reserves the right to inspect the customer’s facility through on-site visits before and after new equipment installation to verify rebate eligibility. The Utility reminds you to follow all local permitting and building code ordinances.
</t>
    </r>
    <r>
      <rPr>
        <b/>
        <sz val="8"/>
        <color rgb="FF231F20"/>
        <rFont val="Tahoma"/>
        <family val="2"/>
      </rPr>
      <t xml:space="preserve">4.   INSTALLATION AND REBATE AMOUNTS
</t>
    </r>
    <r>
      <rPr>
        <sz val="8"/>
        <color rgb="FF231F20"/>
        <rFont val="Franklin Gothic Book"/>
        <family val="2"/>
      </rPr>
      <t xml:space="preserve">Qualifying energy-efficient equipment installed and operational within six (6) months of the date of purchase are eligible for rebate. Additional time may be granted subject to the Utility’s pre-approval. In no case will the rebate paid by The Utility exceed the purchase price of the equipment. The maximum rebate amount is $100,000 per customer location per technology per year.
</t>
    </r>
    <r>
      <rPr>
        <b/>
        <sz val="8"/>
        <color rgb="FF231F20"/>
        <rFont val="Tahoma"/>
        <family val="2"/>
      </rPr>
      <t xml:space="preserve">5.   INVOICE AND PAYMENT
</t>
    </r>
    <r>
      <rPr>
        <sz val="8"/>
        <color rgb="FF231F20"/>
        <rFont val="Franklin Gothic Book"/>
        <family val="2"/>
      </rPr>
      <t xml:space="preserve">Following inspection and verification (see #3) and </t>
    </r>
    <r>
      <rPr>
        <u/>
        <sz val="8"/>
        <color rgb="FF231F20"/>
        <rFont val="Franklin Gothic Book"/>
        <family val="2"/>
      </rPr>
      <t>completed</t>
    </r>
    <r>
      <rPr>
        <sz val="8"/>
        <color rgb="FF231F20"/>
        <rFont val="Franklin Gothic Book"/>
        <family val="2"/>
      </rPr>
      <t xml:space="preserve"> installation, the customer must notify The Utility and submit original invoices specifying the quantity, model number and individual price of all materials purchased, the date ordered, installation costs, and applicable taxes. After satisfactory review of the application and invoices, a rebate check or bill credit will be issued to the customer. Vendors or contractors are not eligible to receive their customer’s rebate. Please allow 6-10 weeks from the date of application submission for delivery of rebate check or bill credit. The Utility reserves the right to apply the rebate to past due accounts.
</t>
    </r>
    <r>
      <rPr>
        <b/>
        <sz val="8"/>
        <color rgb="FF231F20"/>
        <rFont val="Tahoma"/>
        <family val="2"/>
      </rPr>
      <t xml:space="preserve">6.   QUALIFYING EQUIPMENT Exit Signs:
</t>
    </r>
    <r>
      <rPr>
        <sz val="8"/>
        <color rgb="FF231F20"/>
        <rFont val="Franklin Gothic Book"/>
        <family val="2"/>
      </rPr>
      <t xml:space="preserve">Only new exit signs that replace incandescent or CFL exit signs qualify. All new exit signs must meet UL-924 requirements. Exit signs must have a usage level less than 5 watts. New exit signs must meet local fire codes. Retrofit kits are not eligible.
</t>
    </r>
    <r>
      <rPr>
        <b/>
        <sz val="8"/>
        <color rgb="FF231F20"/>
        <rFont val="Tahoma"/>
        <family val="2"/>
      </rPr>
      <t xml:space="preserve">LED Lighting in Enclosed Refrigerated Display Cases:
</t>
    </r>
    <r>
      <rPr>
        <sz val="8"/>
        <color rgb="FF231F20"/>
        <rFont val="Franklin Gothic Book"/>
        <family val="2"/>
      </rPr>
      <t xml:space="preserve">• Applicable to low and medium temperature enclosed display cases with access by customers (open display cases and closed rear-entry deli cases excluded from this prescriptive program).
• For existing case lighting replacement, LED lighting system must replace a fluorescent lighting system and the existing fluorescent fixture end connectors and ballasts must be permanently removed and properly disposed of.
• For new cases, LED lighting system must be installed in lieu of a fluorescent lighting system.
• LED lighting system must be a permanently installed luminaire.
• LED lighting system color rendering index (CRI) must be equal to or greater than 70.
• LEDs must maintain no less than 70% of initial lumen output at 50,000 hours of operation.
• Manufacturer’s warranty must be a minimum of 3 years and must include luminaires, mounting hardware, power supplies, and LEDs.
• The power supply must meet the following requirements:
– Efficiency of at least 85% at 120 volts.
– Power factor of at least 0.9.
– Total harmonic distortion (THD) of 20% or less.
</t>
    </r>
    <r>
      <rPr>
        <b/>
        <sz val="8"/>
        <color rgb="FF231F20"/>
        <rFont val="Tahoma"/>
        <family val="2"/>
      </rPr>
      <t xml:space="preserve">LED or Fluorescent Lamps and Fixtures with Integrated Occupancy Sensors:
</t>
    </r>
    <r>
      <rPr>
        <sz val="8"/>
        <color rgb="FF231F20"/>
        <rFont val="Franklin Gothic Book"/>
        <family val="2"/>
      </rPr>
      <t xml:space="preserve">To qualify, the occupancy sensor must be permanently integrated into the lamp or fixture by the manufacturer (non-removable). Integrated occupancy sensor rebates apply to sensors permanently integrated to LED or fluorescent lamps and fixtures only. Only retrofit projects qualify for additional integrated occupancy sensor rebates. Occupancy sensors are required for new construction by code.
</t>
    </r>
    <r>
      <rPr>
        <b/>
        <sz val="8"/>
        <color rgb="FF231F20"/>
        <rFont val="Tahoma"/>
        <family val="2"/>
      </rPr>
      <t xml:space="preserve">Occupancy Sensors and Photocells:
</t>
    </r>
    <r>
      <rPr>
        <sz val="8"/>
        <color rgb="FF231F20"/>
        <rFont val="Franklin Gothic Book"/>
        <family val="2"/>
      </rPr>
      <t xml:space="preserve">Only photocells are eligible for new construction rebates. Occupancy sensors are required for new construction by code.
</t>
    </r>
    <r>
      <rPr>
        <b/>
        <sz val="8"/>
        <color rgb="FF231F20"/>
        <rFont val="Tahoma"/>
        <family val="2"/>
      </rPr>
      <t xml:space="preserve">7.   TAX INFORMATION
</t>
    </r>
    <r>
      <rPr>
        <sz val="8"/>
        <color rgb="FF231F20"/>
        <rFont val="Franklin Gothic Book"/>
        <family val="2"/>
      </rPr>
      <t xml:space="preserve">The Utility will not be responsible for any tax liability imposed as a result of the rebate payment(s). Customers are advised to consult their tax advisors for details.
</t>
    </r>
    <r>
      <rPr>
        <b/>
        <sz val="8"/>
        <color rgb="FF231F20"/>
        <rFont val="Tahoma"/>
        <family val="2"/>
      </rPr>
      <t xml:space="preserve">8.   DISCLAIMER
</t>
    </r>
    <r>
      <rPr>
        <sz val="8"/>
        <color rgb="FF231F20"/>
        <rFont val="Franklin Gothic Book"/>
        <family val="2"/>
      </rPr>
      <t xml:space="preserve">The Utility does not guarantee that the implementation of energy-efficient measures or use of the equipment purchased or installed pursuant to this program will result in energy or cost savings. The Utility makes no warranties, expressed or implied, with respect to any equipment purchased or installed including, but not limited to, any warrant of merchantability or fitness for purpose. In no event shall The Utility be liable for any incidental or consequential damages. Customers are solely responsible for the proper disposal of existing equipment. Consult the Minnesota Pollution Control Agency (MPCA) office for details at 800.657.3864.
</t>
    </r>
    <r>
      <rPr>
        <b/>
        <sz val="8"/>
        <color rgb="FF231F20"/>
        <rFont val="Tahoma"/>
        <family val="2"/>
      </rPr>
      <t xml:space="preserve">9.   ENDORSEMENT
</t>
    </r>
    <r>
      <rPr>
        <sz val="8"/>
        <color rgb="FF231F20"/>
        <rFont val="Franklin Gothic Book"/>
        <family val="2"/>
      </rPr>
      <t xml:space="preserve">The Utility does not endorse any particular vendor, manufacturer, product, or system in promoting this rebate program. Listing a vendor or product does not constitute an endorsement, nor does it imply that unlisted vendors or products are deficient or defective in any way.
</t>
    </r>
    <r>
      <rPr>
        <b/>
        <sz val="8"/>
        <color rgb="FF231F20"/>
        <rFont val="Tahoma"/>
        <family val="2"/>
      </rPr>
      <t xml:space="preserve">10. PRIVACY
</t>
    </r>
    <r>
      <rPr>
        <sz val="8"/>
        <color rgb="FF231F20"/>
        <rFont val="Franklin Gothic Book"/>
        <family val="2"/>
      </rPr>
      <t>Information contained in this rebate application may be shared with the Minnesota Department of Commerce and our co-op partners and also may be used in our advertising efforts with your permission as granted in Section B of this rebate application.</t>
    </r>
  </si>
  <si>
    <t>1000W HPS 1-Lamp</t>
  </si>
  <si>
    <t>35W HPS 1-Lamp</t>
  </si>
  <si>
    <t>50W HPS 1-Lamp</t>
  </si>
  <si>
    <t>70W HPS 1-Lamp</t>
  </si>
  <si>
    <t>100W HPS 1-Lamp</t>
  </si>
  <si>
    <t>1000w HPS Fixture</t>
  </si>
  <si>
    <t xml:space="preserve">AB </t>
  </si>
  <si>
    <t>DA</t>
  </si>
  <si>
    <t>Added Result800 - 8104 - 750W MH 1-Lamp &amp; 750w 1 Lamp on Node94</t>
  </si>
  <si>
    <t>750w 1 Lamp</t>
  </si>
  <si>
    <t>Result800</t>
  </si>
  <si>
    <t>750W MH 1-Lamp</t>
  </si>
  <si>
    <t>Added  “by typing my name in the box below…” above signature box to match other forms. Added “New Construction – Austin and Owatonna only” per Kelly's request. Added check stipulation text, added T&amp;C better resolution image, added model number and individual price. Corrected all codes in Node130 HPS, added missing 1000W Result161</t>
  </si>
  <si>
    <t>Account Name</t>
  </si>
  <si>
    <t>Doing Business As (if different from Account Name)</t>
  </si>
  <si>
    <t>4’ 32W T8 Lamps Only - NC</t>
  </si>
  <si>
    <t xml:space="preserve">Added t8 code 8091 to be used in new cost as base for new construction (it was pulling up blank, added as blank node91) </t>
  </si>
  <si>
    <t>Removed old code 1473 and updated with 1521 for node127</t>
  </si>
  <si>
    <t>12.26.2023</t>
  </si>
  <si>
    <t xml:space="preserve">Multifamily Common Areas </t>
  </si>
  <si>
    <t xml:space="preserve">Multifamily  Living Quarters </t>
  </si>
  <si>
    <t>24-Hour Facility/Exits/Safety</t>
  </si>
  <si>
    <t xml:space="preserve">Updated Hours of Operations Table (added multi-fam and corrected exterior hours) </t>
  </si>
  <si>
    <t>Integrated Occupancy Sensor</t>
  </si>
  <si>
    <t xml:space="preserve">updated sensors TLO table </t>
  </si>
  <si>
    <r>
      <t xml:space="preserve">New Equipment Description
</t>
    </r>
    <r>
      <rPr>
        <i/>
        <sz val="9"/>
        <color indexed="10"/>
        <rFont val="Arial"/>
        <family val="2"/>
      </rPr>
      <t>Please submit cut sheet and invoice noting manufacturer and model #</t>
    </r>
  </si>
  <si>
    <t xml:space="preserve">*Non-Linear LED light bulb must replace linear fluorescent or HID to qualify for a rebate. </t>
  </si>
  <si>
    <t xml:space="preserve">added note about non linear light bulb qualification requirement </t>
  </si>
  <si>
    <r>
      <t xml:space="preserve">Non-Linear LED Light Bulbs 20 watts &lt; 100 watts ES/DLC </t>
    </r>
    <r>
      <rPr>
        <sz val="11"/>
        <color rgb="FFFF0000"/>
        <rFont val="Calibri"/>
        <family val="2"/>
        <scheme val="minor"/>
      </rPr>
      <t>*</t>
    </r>
  </si>
  <si>
    <t xml:space="preserve">Non-Linear LED Light Bulbs 20 watts &lt; 100 watts ES/DLC </t>
  </si>
  <si>
    <r>
      <t xml:space="preserve">Non-Linear LED Light Bulbs 100 watts &lt;200 watts ES/DLC </t>
    </r>
    <r>
      <rPr>
        <sz val="11"/>
        <color rgb="FFFF0000"/>
        <rFont val="Calibri"/>
        <family val="2"/>
        <scheme val="minor"/>
      </rPr>
      <t>*</t>
    </r>
  </si>
  <si>
    <r>
      <t>Non-Linear LED Light Bulbs 200 watts and greater ES/DLC</t>
    </r>
    <r>
      <rPr>
        <sz val="11"/>
        <color rgb="FFFF0000"/>
        <rFont val="Calibri"/>
        <family val="2"/>
        <scheme val="minor"/>
      </rPr>
      <t xml:space="preserve"> *</t>
    </r>
  </si>
  <si>
    <t xml:space="preserve">Non-Linear LED Light Bulbs 100 watts &lt;200 watts ES/DLC </t>
  </si>
  <si>
    <t xml:space="preserve">Non-Linear LED Light Bulbs 200 watts and greater ES/DLC </t>
  </si>
  <si>
    <r>
      <t xml:space="preserve">Non-Linear LED Light Bulbs 20 watts &lt; 100 watts </t>
    </r>
    <r>
      <rPr>
        <sz val="11"/>
        <color rgb="FFFF0000"/>
        <rFont val="Calibri"/>
        <family val="2"/>
        <scheme val="minor"/>
      </rPr>
      <t>*</t>
    </r>
  </si>
  <si>
    <r>
      <t>Non-Linear LED Light Bulbs 100 watts &lt;200 watts</t>
    </r>
    <r>
      <rPr>
        <sz val="11"/>
        <color rgb="FFFF0000"/>
        <rFont val="Calibri"/>
        <family val="2"/>
        <scheme val="minor"/>
      </rPr>
      <t xml:space="preserve"> *</t>
    </r>
  </si>
  <si>
    <r>
      <t xml:space="preserve">Non-Linear LED Light Bulbs 200 watts and greater </t>
    </r>
    <r>
      <rPr>
        <sz val="11"/>
        <color rgb="FFFF0000"/>
        <rFont val="Calibri"/>
        <family val="2"/>
        <scheme val="minor"/>
      </rPr>
      <t>*</t>
    </r>
  </si>
  <si>
    <t xml:space="preserve">removed $ for code 1700 1701 1702 1703 1704 1706  and $ for NC  code 1561 1563 1565, added note for codes 1594 1596 1598 1560 1562 1564 (non linear led) </t>
  </si>
  <si>
    <t xml:space="preserve">removed $ for NC code 1553 and 1555  (cooler case led) </t>
  </si>
  <si>
    <t xml:space="preserve">verified 50% cap on exit signs/photocells/occ sensors ( SMMPA database is not limiting the rebate - sent msg to John to fix for the Triad, and sent updated lighting table) </t>
  </si>
  <si>
    <t>Traffic Signal 9" hand LED</t>
  </si>
  <si>
    <t>Traffic Signal 12" hand LED</t>
  </si>
  <si>
    <t>Traffic Signal 12" man LED</t>
  </si>
  <si>
    <t>Traffic Signal 12" combo hand/man/cntdwn LED</t>
  </si>
  <si>
    <t xml:space="preserve">updated Triad Teaming up logo and header C&amp;S logo with TM </t>
  </si>
  <si>
    <t xml:space="preserve">updated demand and kwh rate </t>
  </si>
  <si>
    <t xml:space="preserve">tested traffic sign LED codes (RPU NC was removed - readded; fixed codes for green ball LED $ amount were not matching) </t>
  </si>
  <si>
    <t xml:space="preserve">added warehouse and mfg. as type of business </t>
  </si>
  <si>
    <r>
      <t xml:space="preserve">How did you hear about </t>
    </r>
    <r>
      <rPr>
        <b/>
        <sz val="8"/>
        <rFont val="Arial"/>
        <family val="2"/>
      </rPr>
      <t>CONSERVE &amp; SAVE™</t>
    </r>
    <r>
      <rPr>
        <sz val="8"/>
        <rFont val="Arial"/>
        <family val="2"/>
      </rPr>
      <t>?</t>
    </r>
  </si>
  <si>
    <t>Contact Name (check will be mailed to attn contact name)</t>
  </si>
  <si>
    <t>ES – ENERGY STAR®</t>
  </si>
  <si>
    <t>DLC – DesignLights Consortium</t>
  </si>
  <si>
    <t xml:space="preserve">added ES and DLC definition  </t>
  </si>
  <si>
    <r>
      <t xml:space="preserve">*Enter equipment codes from </t>
    </r>
    <r>
      <rPr>
        <b/>
        <sz val="8.5"/>
        <rFont val="Arial"/>
        <family val="2"/>
      </rPr>
      <t>the Lighting Tables</t>
    </r>
    <r>
      <rPr>
        <sz val="8.5"/>
        <rFont val="Arial"/>
        <family val="2"/>
      </rPr>
      <t xml:space="preserve"> or use the Rebate Code Finder window to select.  Item description and rebate amount will be automatically entered based on the equipment code.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</si>
</sst>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5" formatCode="&quot;$&quot;#,##0_);\(&quot;$&quot;#,##0\)"/>
    <numFmt numFmtId="7" formatCode="&quot;$&quot;#,##0.00_);\(&quot;$&quot;#,##0.00\)"/>
    <numFmt numFmtId="44" formatCode="_(&quot;$&quot;* #,##0.00_);_(&quot;$&quot;* \(#,##0.00\);_(&quot;$&quot;* &quot;-&quot;??_);_(@_)"/>
    <numFmt numFmtId="43" formatCode="_(* #,##0.00_);_(* \(#,##0.00\);_(* &quot;-&quot;??_);_(@_)"/>
    <numFmt numFmtId="164" formatCode="_(&quot;$&quot;* #,##0.000_);_(&quot;$&quot;* \(#,##0.000\);_(&quot;$&quot;* &quot;-&quot;??_);_(@_)"/>
    <numFmt numFmtId="165" formatCode="_(&quot;$&quot;* #,##0.0000_);_(&quot;$&quot;* \(#,##0.0000\);_(&quot;$&quot;* &quot;-&quot;??_);_(@_)"/>
    <numFmt numFmtId="166" formatCode="_(* #,##0.0_);_(* \(#,##0.0\);_(* &quot;-&quot;??_);_(@_)"/>
    <numFmt numFmtId="167" formatCode="_(* #,##0_);_(* \(#,##0\);_(* &quot;-&quot;??_);_(@_)"/>
    <numFmt numFmtId="168" formatCode="\(###\)\ ###\-####"/>
    <numFmt numFmtId="169" formatCode="&quot;$&quot;#,##0.00"/>
    <numFmt numFmtId="170" formatCode="_(&quot;$&quot;* #,##0.00000_);_(&quot;$&quot;* \(#,##0.00000\);_(&quot;$&quot;* &quot;-&quot;??_);_(@_)"/>
  </numFmts>
  <fonts count="60" x14ac:knownFonts="1">
    <font>
      <sz val="11"/>
      <color theme="1"/>
      <name val="Calibri"/>
      <family val="2"/>
      <scheme val="minor"/>
    </font>
    <font>
      <sz val="11"/>
      <color indexed="8"/>
      <name val="Calibri"/>
      <family val="2"/>
    </font>
    <font>
      <b/>
      <sz val="10"/>
      <name val="Arial"/>
      <family val="2"/>
    </font>
    <font>
      <sz val="8"/>
      <name val="Arial"/>
      <family val="2"/>
    </font>
    <font>
      <b/>
      <sz val="8"/>
      <name val="Arial"/>
      <family val="2"/>
    </font>
    <font>
      <b/>
      <sz val="8"/>
      <color indexed="9"/>
      <name val="Arial"/>
      <family val="2"/>
    </font>
    <font>
      <i/>
      <sz val="8"/>
      <name val="Arial"/>
      <family val="2"/>
    </font>
    <font>
      <sz val="10"/>
      <name val="Arial"/>
      <family val="2"/>
    </font>
    <font>
      <sz val="7"/>
      <name val="Arial"/>
      <family val="2"/>
    </font>
    <font>
      <sz val="11"/>
      <color indexed="8"/>
      <name val="Calibri"/>
      <family val="2"/>
    </font>
    <font>
      <sz val="11"/>
      <color indexed="9"/>
      <name val="Calibri"/>
      <family val="2"/>
    </font>
    <font>
      <b/>
      <sz val="11"/>
      <color indexed="8"/>
      <name val="Calibri"/>
      <family val="2"/>
    </font>
    <font>
      <sz val="8"/>
      <name val="Calibri"/>
      <family val="2"/>
    </font>
    <font>
      <sz val="8"/>
      <color indexed="8"/>
      <name val="Arial"/>
      <family val="2"/>
    </font>
    <font>
      <sz val="10"/>
      <color indexed="8"/>
      <name val="Arial"/>
      <family val="2"/>
    </font>
    <font>
      <sz val="8"/>
      <color indexed="81"/>
      <name val="Tahoma"/>
      <family val="2"/>
    </font>
    <font>
      <b/>
      <sz val="8"/>
      <color indexed="81"/>
      <name val="Tahoma"/>
      <family val="2"/>
    </font>
    <font>
      <u/>
      <sz val="11"/>
      <color indexed="8"/>
      <name val="Calibri"/>
      <family val="2"/>
    </font>
    <font>
      <sz val="12"/>
      <color indexed="8"/>
      <name val="Calibri"/>
      <family val="2"/>
    </font>
    <font>
      <u/>
      <sz val="12"/>
      <color indexed="8"/>
      <name val="Calibri"/>
      <family val="2"/>
    </font>
    <font>
      <b/>
      <sz val="16"/>
      <color indexed="8"/>
      <name val="Calibri"/>
      <family val="2"/>
    </font>
    <font>
      <sz val="9"/>
      <color indexed="8"/>
      <name val="Calibri"/>
      <family val="2"/>
    </font>
    <font>
      <u/>
      <sz val="9"/>
      <color indexed="8"/>
      <name val="Calibri"/>
      <family val="2"/>
    </font>
    <font>
      <sz val="6.5"/>
      <name val="Arial"/>
      <family val="2"/>
    </font>
    <font>
      <sz val="8"/>
      <color indexed="8"/>
      <name val="Calibri"/>
      <family val="2"/>
    </font>
    <font>
      <sz val="11"/>
      <color indexed="8"/>
      <name val="Calibri"/>
      <family val="2"/>
    </font>
    <font>
      <sz val="10"/>
      <name val="Arial"/>
      <family val="2"/>
    </font>
    <font>
      <sz val="11"/>
      <color indexed="8"/>
      <name val="Arial Narrow"/>
      <family val="2"/>
    </font>
    <font>
      <b/>
      <sz val="9"/>
      <color indexed="8"/>
      <name val="Arial"/>
      <family val="2"/>
    </font>
    <font>
      <sz val="9"/>
      <name val="Arial"/>
      <family val="2"/>
    </font>
    <font>
      <sz val="9"/>
      <color indexed="8"/>
      <name val="Arial"/>
      <family val="2"/>
    </font>
    <font>
      <b/>
      <i/>
      <sz val="8"/>
      <name val="Arial"/>
      <family val="2"/>
    </font>
    <font>
      <b/>
      <sz val="9"/>
      <name val="Arial"/>
      <family val="2"/>
    </font>
    <font>
      <b/>
      <sz val="7"/>
      <name val="Arial"/>
      <family val="2"/>
    </font>
    <font>
      <b/>
      <vertAlign val="superscript"/>
      <sz val="8"/>
      <name val="Arial"/>
      <family val="2"/>
    </font>
    <font>
      <b/>
      <u/>
      <sz val="9"/>
      <name val="Arial"/>
      <family val="2"/>
    </font>
    <font>
      <u/>
      <sz val="9"/>
      <name val="Arial"/>
      <family val="2"/>
    </font>
    <font>
      <i/>
      <sz val="9"/>
      <color indexed="10"/>
      <name val="Arial"/>
      <family val="2"/>
    </font>
    <font>
      <u/>
      <sz val="11"/>
      <color theme="10"/>
      <name val="Calibri"/>
      <family val="2"/>
    </font>
    <font>
      <sz val="9"/>
      <color theme="1"/>
      <name val="Arial"/>
      <family val="2"/>
    </font>
    <font>
      <u/>
      <sz val="11"/>
      <color theme="1"/>
      <name val="Calibri"/>
      <family val="2"/>
      <scheme val="minor"/>
    </font>
    <font>
      <b/>
      <sz val="11"/>
      <color theme="1"/>
      <name val="Calibri"/>
      <family val="2"/>
    </font>
    <font>
      <b/>
      <sz val="11"/>
      <color theme="1"/>
      <name val="Calibri"/>
      <family val="2"/>
      <scheme val="minor"/>
    </font>
    <font>
      <sz val="8"/>
      <color rgb="FF000000"/>
      <name val="Tahoma"/>
      <family val="2"/>
    </font>
    <font>
      <b/>
      <sz val="6"/>
      <color theme="1"/>
      <name val="Arial"/>
      <family val="2"/>
    </font>
    <font>
      <sz val="11"/>
      <color theme="1"/>
      <name val="Arial"/>
      <family val="2"/>
    </font>
    <font>
      <sz val="10"/>
      <color theme="1"/>
      <name val="Arial"/>
      <family val="2"/>
    </font>
    <font>
      <b/>
      <sz val="12"/>
      <color rgb="FF231F20"/>
      <name val="Franklin Gothic Heavy"/>
      <family val="2"/>
    </font>
    <font>
      <sz val="8"/>
      <color rgb="FF231F20"/>
      <name val="Franklin Gothic Book"/>
      <family val="2"/>
    </font>
    <font>
      <u/>
      <sz val="8"/>
      <color rgb="FF231F20"/>
      <name val="Franklin Gothic Book"/>
      <family val="2"/>
    </font>
    <font>
      <sz val="10"/>
      <color rgb="FF000000"/>
      <name val="Times New Roman"/>
      <family val="1"/>
    </font>
    <font>
      <b/>
      <sz val="8"/>
      <color rgb="FF231F20"/>
      <name val="Tahoma"/>
      <family val="2"/>
    </font>
    <font>
      <b/>
      <sz val="12"/>
      <name val="Franklin Gothic Heavy"/>
      <family val="2"/>
    </font>
    <font>
      <sz val="8"/>
      <color rgb="FF000000"/>
      <name val="Times New Roman"/>
      <family val="1"/>
    </font>
    <font>
      <sz val="8"/>
      <color rgb="FF231F20"/>
      <name val="Times New Roman"/>
      <family val="1"/>
    </font>
    <font>
      <b/>
      <sz val="8"/>
      <color rgb="FF231F20"/>
      <name val="Franklin Gothic Book"/>
      <family val="2"/>
    </font>
    <font>
      <sz val="11"/>
      <color rgb="FFFF0000"/>
      <name val="Calibri"/>
      <family val="2"/>
      <scheme val="minor"/>
    </font>
    <font>
      <sz val="8"/>
      <color rgb="FFFF0000"/>
      <name val="Arial"/>
      <family val="2"/>
    </font>
    <font>
      <sz val="8.5"/>
      <name val="Arial"/>
      <family val="2"/>
    </font>
    <font>
      <b/>
      <sz val="8.5"/>
      <name val="Arial"/>
      <family val="2"/>
    </font>
  </fonts>
  <fills count="10">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22"/>
        <bgColor indexed="64"/>
      </patternFill>
    </fill>
    <fill>
      <patternFill patternType="solid">
        <fgColor indexed="8"/>
        <bgColor indexed="64"/>
      </patternFill>
    </fill>
    <fill>
      <patternFill patternType="solid">
        <fgColor indexed="55"/>
        <bgColor indexed="64"/>
      </patternFill>
    </fill>
    <fill>
      <patternFill patternType="solid">
        <fgColor theme="0" tint="-0.14999847407452621"/>
        <bgColor indexed="64"/>
      </patternFill>
    </fill>
    <fill>
      <patternFill patternType="solid">
        <fgColor rgb="FFFFFFCC"/>
        <bgColor indexed="64"/>
      </patternFill>
    </fill>
    <fill>
      <patternFill patternType="solid">
        <fgColor rgb="FFFFF9AE"/>
      </patternFill>
    </fill>
  </fills>
  <borders count="77">
    <border>
      <left/>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top/>
      <bottom/>
      <diagonal/>
    </border>
    <border>
      <left/>
      <right style="thin">
        <color indexed="64"/>
      </right>
      <top/>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right/>
      <top style="medium">
        <color indexed="64"/>
      </top>
      <bottom style="medium">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top/>
      <bottom style="medium">
        <color indexed="64"/>
      </bottom>
      <diagonal/>
    </border>
    <border>
      <left/>
      <right/>
      <top/>
      <bottom style="thin">
        <color indexed="55"/>
      </bottom>
      <diagonal/>
    </border>
    <border>
      <left/>
      <right/>
      <top style="thin">
        <color indexed="55"/>
      </top>
      <bottom style="thin">
        <color indexed="55"/>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top/>
      <bottom style="thin">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style="thin">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right/>
      <top style="thin">
        <color indexed="64"/>
      </top>
      <bottom style="thin">
        <color indexed="64"/>
      </bottom>
      <diagonal/>
    </border>
    <border>
      <left/>
      <right style="medium">
        <color indexed="64"/>
      </right>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diagonal/>
    </border>
    <border>
      <left style="medium">
        <color indexed="64"/>
      </left>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style="thin">
        <color indexed="64"/>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right style="medium">
        <color indexed="64"/>
      </right>
      <top/>
      <bottom style="thin">
        <color indexed="64"/>
      </bottom>
      <diagonal/>
    </border>
    <border>
      <left style="thin">
        <color rgb="FF231F20"/>
      </left>
      <right/>
      <top style="thin">
        <color rgb="FF231F20"/>
      </top>
      <bottom style="thin">
        <color rgb="FF231F20"/>
      </bottom>
      <diagonal/>
    </border>
    <border>
      <left/>
      <right style="thin">
        <color rgb="FF231F20"/>
      </right>
      <top style="thin">
        <color rgb="FF231F20"/>
      </top>
      <bottom style="thin">
        <color rgb="FF231F20"/>
      </bottom>
      <diagonal/>
    </border>
    <border>
      <left/>
      <right/>
      <top style="thin">
        <color rgb="FF231F20"/>
      </top>
      <bottom style="thin">
        <color rgb="FF231F20"/>
      </bottom>
      <diagonal/>
    </border>
  </borders>
  <cellStyleXfs count="10">
    <xf numFmtId="0" fontId="0" fillId="0" borderId="0"/>
    <xf numFmtId="43" fontId="9" fillId="0" borderId="0" applyFont="0" applyFill="0" applyBorder="0" applyAlignment="0" applyProtection="0"/>
    <xf numFmtId="43" fontId="1" fillId="0" borderId="0" applyFont="0" applyFill="0" applyBorder="0" applyAlignment="0" applyProtection="0"/>
    <xf numFmtId="44" fontId="9" fillId="0" borderId="0" applyFont="0" applyFill="0" applyBorder="0" applyAlignment="0" applyProtection="0"/>
    <xf numFmtId="44" fontId="1" fillId="0" borderId="0" applyFont="0" applyFill="0" applyBorder="0" applyAlignment="0" applyProtection="0"/>
    <xf numFmtId="0" fontId="38" fillId="0" borderId="0" applyNumberFormat="0" applyFill="0" applyBorder="0" applyAlignment="0" applyProtection="0">
      <alignment vertical="top"/>
      <protection locked="0"/>
    </xf>
    <xf numFmtId="0" fontId="26" fillId="0" borderId="0"/>
    <xf numFmtId="9" fontId="9" fillId="0" borderId="0" applyFont="0" applyFill="0" applyBorder="0" applyAlignment="0" applyProtection="0"/>
    <xf numFmtId="9" fontId="1" fillId="0" borderId="0" applyFont="0" applyFill="0" applyBorder="0" applyAlignment="0" applyProtection="0"/>
    <xf numFmtId="0" fontId="50" fillId="0" borderId="0"/>
  </cellStyleXfs>
  <cellXfs count="463">
    <xf numFmtId="0" fontId="0" fillId="0" borderId="0" xfId="0"/>
    <xf numFmtId="0" fontId="3" fillId="0" borderId="0" xfId="0" applyFont="1"/>
    <xf numFmtId="0" fontId="4" fillId="2" borderId="0" xfId="0" applyFont="1" applyFill="1" applyAlignment="1">
      <alignment vertical="center"/>
    </xf>
    <xf numFmtId="0" fontId="3" fillId="2" borderId="0" xfId="0" applyFont="1" applyFill="1"/>
    <xf numFmtId="0" fontId="4" fillId="0" borderId="0" xfId="0" applyFont="1"/>
    <xf numFmtId="0" fontId="4" fillId="0" borderId="1" xfId="0" applyFont="1" applyBorder="1" applyAlignment="1">
      <alignment horizontal="center" vertical="top" wrapText="1"/>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4" fillId="0" borderId="4" xfId="0" applyFont="1" applyBorder="1" applyAlignment="1">
      <alignment horizontal="center" vertical="top" wrapText="1"/>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3"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3" fillId="0" borderId="8" xfId="0" applyFont="1" applyBorder="1" applyAlignment="1">
      <alignment horizontal="center" vertical="center"/>
    </xf>
    <xf numFmtId="49" fontId="3" fillId="0" borderId="0" xfId="0" applyNumberFormat="1" applyFont="1" applyAlignment="1">
      <alignment horizontal="left" vertical="center"/>
    </xf>
    <xf numFmtId="7" fontId="7" fillId="0" borderId="9" xfId="0" applyNumberFormat="1" applyFont="1" applyBorder="1" applyAlignment="1">
      <alignment horizontal="center" vertical="center"/>
    </xf>
    <xf numFmtId="44" fontId="3" fillId="0" borderId="0" xfId="0" applyNumberFormat="1" applyFont="1" applyAlignment="1">
      <alignment horizontal="center" vertical="center"/>
    </xf>
    <xf numFmtId="0" fontId="6" fillId="0" borderId="0" xfId="0" applyFont="1"/>
    <xf numFmtId="0" fontId="6" fillId="0" borderId="0" xfId="0" applyFont="1" applyAlignment="1">
      <alignment horizontal="left"/>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44" fontId="3" fillId="0" borderId="0" xfId="3" applyFont="1"/>
    <xf numFmtId="165" fontId="3" fillId="0" borderId="0" xfId="3" applyNumberFormat="1" applyFont="1"/>
    <xf numFmtId="0" fontId="3" fillId="0" borderId="0" xfId="0" applyFont="1" applyAlignment="1">
      <alignment horizontal="center"/>
    </xf>
    <xf numFmtId="0" fontId="4" fillId="0" borderId="12" xfId="0" applyFont="1" applyBorder="1" applyAlignment="1">
      <alignment horizontal="center" vertical="top" wrapText="1"/>
    </xf>
    <xf numFmtId="0" fontId="4" fillId="0" borderId="13" xfId="0" applyFont="1" applyBorder="1" applyAlignment="1">
      <alignment horizontal="center" vertical="top" wrapText="1"/>
    </xf>
    <xf numFmtId="0" fontId="3" fillId="0" borderId="0" xfId="0" applyFont="1" applyAlignment="1">
      <alignment horizontal="right"/>
    </xf>
    <xf numFmtId="0" fontId="6" fillId="0" borderId="0" xfId="0" applyFont="1" applyAlignment="1">
      <alignment horizontal="left" wrapText="1"/>
    </xf>
    <xf numFmtId="0" fontId="0" fillId="0" borderId="14" xfId="0" applyBorder="1" applyAlignment="1">
      <alignment horizontal="center" vertical="center"/>
    </xf>
    <xf numFmtId="43" fontId="25" fillId="0" borderId="0" xfId="1" applyFont="1"/>
    <xf numFmtId="0" fontId="17" fillId="0" borderId="0" xfId="0" applyFont="1"/>
    <xf numFmtId="1" fontId="2" fillId="0" borderId="9" xfId="0" applyNumberFormat="1" applyFont="1" applyBorder="1" applyAlignment="1">
      <alignment horizontal="center" vertical="center"/>
    </xf>
    <xf numFmtId="0" fontId="3" fillId="0" borderId="11"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0" xfId="0" applyFont="1" applyBorder="1" applyAlignment="1">
      <alignment horizontal="center" vertical="center"/>
    </xf>
    <xf numFmtId="0" fontId="3" fillId="0" borderId="7" xfId="0" applyFont="1" applyBorder="1" applyAlignment="1">
      <alignment horizontal="center" vertical="center"/>
    </xf>
    <xf numFmtId="0" fontId="3" fillId="0" borderId="17" xfId="0" applyFont="1" applyBorder="1" applyAlignment="1">
      <alignment horizontal="center" vertical="center"/>
    </xf>
    <xf numFmtId="0" fontId="4" fillId="0" borderId="0" xfId="0" applyFont="1" applyAlignment="1">
      <alignment horizontal="center" vertical="center"/>
    </xf>
    <xf numFmtId="7" fontId="2" fillId="0" borderId="18" xfId="0" applyNumberFormat="1" applyFont="1" applyBorder="1" applyAlignment="1">
      <alignment horizontal="center" vertical="center"/>
    </xf>
    <xf numFmtId="1" fontId="2" fillId="0" borderId="19" xfId="0" applyNumberFormat="1" applyFont="1" applyBorder="1" applyAlignment="1">
      <alignment horizontal="center" vertical="center"/>
    </xf>
    <xf numFmtId="0" fontId="3" fillId="0" borderId="19" xfId="0" applyFont="1" applyBorder="1" applyAlignment="1">
      <alignment horizontal="center" vertical="center" wrapText="1"/>
    </xf>
    <xf numFmtId="0" fontId="2" fillId="0" borderId="20" xfId="0" applyFont="1" applyBorder="1" applyAlignment="1">
      <alignment horizontal="center" vertical="center"/>
    </xf>
    <xf numFmtId="0" fontId="2" fillId="0" borderId="21" xfId="0" applyFont="1" applyBorder="1" applyAlignment="1">
      <alignment horizontal="center" vertical="center"/>
    </xf>
    <xf numFmtId="0" fontId="4" fillId="0" borderId="19" xfId="0" applyFont="1" applyBorder="1" applyAlignment="1">
      <alignment horizontal="center" vertical="top" wrapText="1"/>
    </xf>
    <xf numFmtId="9" fontId="2" fillId="0" borderId="11" xfId="7" applyFont="1" applyBorder="1" applyAlignment="1">
      <alignment horizontal="center" vertical="center"/>
    </xf>
    <xf numFmtId="9" fontId="2" fillId="0" borderId="10" xfId="7" applyFont="1" applyBorder="1" applyAlignment="1">
      <alignment horizontal="center" vertical="center"/>
    </xf>
    <xf numFmtId="0" fontId="4" fillId="0" borderId="22" xfId="0" applyFont="1" applyBorder="1" applyAlignment="1">
      <alignment horizontal="center" vertical="top" wrapText="1"/>
    </xf>
    <xf numFmtId="0" fontId="4" fillId="0" borderId="23" xfId="0" applyFont="1" applyBorder="1" applyAlignment="1">
      <alignment horizontal="center" vertical="top" wrapText="1"/>
    </xf>
    <xf numFmtId="0" fontId="3" fillId="0" borderId="24" xfId="0" applyFont="1" applyBorder="1" applyAlignment="1">
      <alignment horizontal="center" vertical="center"/>
    </xf>
    <xf numFmtId="0" fontId="4" fillId="0" borderId="0" xfId="0" applyFont="1" applyAlignment="1">
      <alignment horizontal="right" vertical="center"/>
    </xf>
    <xf numFmtId="1" fontId="2" fillId="0" borderId="11" xfId="0" applyNumberFormat="1" applyFont="1" applyBorder="1" applyAlignment="1">
      <alignment horizontal="center" vertical="center" wrapText="1"/>
    </xf>
    <xf numFmtId="7" fontId="7" fillId="0" borderId="15" xfId="0" applyNumberFormat="1" applyFont="1" applyBorder="1" applyAlignment="1">
      <alignment horizontal="center" vertical="center"/>
    </xf>
    <xf numFmtId="1" fontId="2" fillId="0" borderId="10" xfId="0" applyNumberFormat="1" applyFont="1" applyBorder="1" applyAlignment="1">
      <alignment horizontal="center" vertical="center"/>
    </xf>
    <xf numFmtId="1" fontId="2" fillId="0" borderId="25" xfId="0" applyNumberFormat="1" applyFont="1" applyBorder="1" applyAlignment="1">
      <alignment horizontal="center" vertical="center"/>
    </xf>
    <xf numFmtId="9" fontId="2" fillId="0" borderId="19" xfId="7" applyFont="1" applyBorder="1" applyAlignment="1">
      <alignment horizontal="center" vertical="center"/>
    </xf>
    <xf numFmtId="7" fontId="7" fillId="0" borderId="25" xfId="0" applyNumberFormat="1" applyFont="1" applyBorder="1" applyAlignment="1">
      <alignment horizontal="center" vertical="center"/>
    </xf>
    <xf numFmtId="37" fontId="7" fillId="0" borderId="26" xfId="0" applyNumberFormat="1" applyFont="1" applyBorder="1" applyAlignment="1">
      <alignment horizontal="center" vertical="center"/>
    </xf>
    <xf numFmtId="37" fontId="7" fillId="0" borderId="17" xfId="0" applyNumberFormat="1" applyFont="1" applyBorder="1" applyAlignment="1">
      <alignment horizontal="center" vertical="center"/>
    </xf>
    <xf numFmtId="37" fontId="7" fillId="0" borderId="27" xfId="0" applyNumberFormat="1" applyFont="1" applyBorder="1" applyAlignment="1">
      <alignment horizontal="center" vertical="center"/>
    </xf>
    <xf numFmtId="0" fontId="3" fillId="0" borderId="0" xfId="0" applyFont="1" applyAlignment="1">
      <alignment horizontal="right" vertical="center"/>
    </xf>
    <xf numFmtId="7" fontId="2" fillId="0" borderId="0" xfId="0" applyNumberFormat="1" applyFont="1" applyAlignment="1">
      <alignment vertical="center"/>
    </xf>
    <xf numFmtId="0" fontId="4" fillId="0" borderId="10" xfId="0" applyFont="1" applyBorder="1" applyAlignment="1" applyProtection="1">
      <alignment horizontal="center"/>
      <protection locked="0"/>
    </xf>
    <xf numFmtId="0" fontId="3" fillId="0" borderId="0" xfId="0" applyFont="1" applyProtection="1">
      <protection locked="0"/>
    </xf>
    <xf numFmtId="0" fontId="3" fillId="0" borderId="0" xfId="0" applyFont="1" applyAlignment="1">
      <alignment horizontal="left"/>
    </xf>
    <xf numFmtId="7" fontId="0" fillId="0" borderId="0" xfId="0" applyNumberFormat="1"/>
    <xf numFmtId="0" fontId="0" fillId="0" borderId="0" xfId="0" applyAlignment="1">
      <alignment horizontal="right"/>
    </xf>
    <xf numFmtId="0" fontId="3" fillId="0" borderId="15" xfId="0" applyFont="1" applyBorder="1" applyAlignment="1">
      <alignment horizontal="center" vertical="center" wrapText="1"/>
    </xf>
    <xf numFmtId="1" fontId="2" fillId="0" borderId="0" xfId="0" applyNumberFormat="1" applyFont="1" applyAlignment="1">
      <alignment horizontal="center" vertical="center"/>
    </xf>
    <xf numFmtId="0" fontId="3" fillId="0" borderId="0" xfId="0" applyFont="1" applyAlignment="1">
      <alignment horizontal="center" vertical="center" wrapText="1"/>
    </xf>
    <xf numFmtId="0" fontId="2" fillId="0" borderId="0" xfId="0" applyFont="1" applyAlignment="1">
      <alignment horizontal="center" vertical="center"/>
    </xf>
    <xf numFmtId="9" fontId="2" fillId="0" borderId="0" xfId="7" applyFont="1" applyBorder="1" applyAlignment="1">
      <alignment horizontal="center" vertical="center"/>
    </xf>
    <xf numFmtId="7" fontId="7" fillId="0" borderId="28" xfId="0" applyNumberFormat="1" applyFont="1" applyBorder="1" applyAlignment="1">
      <alignment horizontal="center" vertical="center"/>
    </xf>
    <xf numFmtId="5" fontId="0" fillId="0" borderId="0" xfId="0" applyNumberFormat="1"/>
    <xf numFmtId="0" fontId="5" fillId="0" borderId="0" xfId="0" applyFont="1" applyAlignment="1">
      <alignment vertical="center"/>
    </xf>
    <xf numFmtId="0" fontId="0" fillId="0" borderId="28" xfId="0" applyBorder="1"/>
    <xf numFmtId="0" fontId="13" fillId="0" borderId="0" xfId="0" applyFont="1"/>
    <xf numFmtId="0" fontId="18" fillId="0" borderId="0" xfId="0" applyFont="1"/>
    <xf numFmtId="0" fontId="19" fillId="0" borderId="0" xfId="0" applyFont="1" applyAlignment="1">
      <alignment horizontal="center"/>
    </xf>
    <xf numFmtId="0" fontId="18" fillId="0" borderId="29" xfId="0" applyFont="1" applyBorder="1" applyAlignment="1">
      <alignment horizontal="left"/>
    </xf>
    <xf numFmtId="5" fontId="18" fillId="0" borderId="29" xfId="4" applyNumberFormat="1" applyFont="1" applyBorder="1" applyAlignment="1">
      <alignment horizontal="center"/>
    </xf>
    <xf numFmtId="5" fontId="18" fillId="0" borderId="29" xfId="0" applyNumberFormat="1" applyFont="1" applyBorder="1" applyAlignment="1">
      <alignment horizontal="center"/>
    </xf>
    <xf numFmtId="0" fontId="18" fillId="0" borderId="30" xfId="0" applyFont="1" applyBorder="1" applyAlignment="1">
      <alignment horizontal="left"/>
    </xf>
    <xf numFmtId="39" fontId="18" fillId="0" borderId="30" xfId="2" applyNumberFormat="1" applyFont="1" applyBorder="1" applyAlignment="1">
      <alignment horizontal="center"/>
    </xf>
    <xf numFmtId="3" fontId="18" fillId="0" borderId="30" xfId="2" applyNumberFormat="1" applyFont="1" applyBorder="1" applyAlignment="1">
      <alignment horizontal="center"/>
    </xf>
    <xf numFmtId="5" fontId="10" fillId="0" borderId="0" xfId="0" applyNumberFormat="1" applyFont="1"/>
    <xf numFmtId="0" fontId="18" fillId="0" borderId="29" xfId="0" applyFont="1" applyBorder="1"/>
    <xf numFmtId="7" fontId="18" fillId="0" borderId="29" xfId="0" applyNumberFormat="1" applyFont="1" applyBorder="1"/>
    <xf numFmtId="0" fontId="18" fillId="0" borderId="30" xfId="0" applyFont="1" applyBorder="1"/>
    <xf numFmtId="7" fontId="19" fillId="0" borderId="30" xfId="0" applyNumberFormat="1" applyFont="1" applyBorder="1"/>
    <xf numFmtId="7" fontId="18" fillId="0" borderId="30" xfId="0" applyNumberFormat="1" applyFont="1" applyBorder="1"/>
    <xf numFmtId="166" fontId="18" fillId="0" borderId="30" xfId="2" applyNumberFormat="1" applyFont="1" applyBorder="1"/>
    <xf numFmtId="9" fontId="18" fillId="0" borderId="30" xfId="0" applyNumberFormat="1" applyFont="1" applyBorder="1"/>
    <xf numFmtId="0" fontId="18" fillId="0" borderId="0" xfId="0" applyFont="1" applyAlignment="1">
      <alignment horizontal="right"/>
    </xf>
    <xf numFmtId="167" fontId="19" fillId="0" borderId="0" xfId="2" applyNumberFormat="1" applyFont="1" applyAlignment="1">
      <alignment horizontal="center"/>
    </xf>
    <xf numFmtId="167" fontId="18" fillId="0" borderId="0" xfId="0" applyNumberFormat="1" applyFont="1"/>
    <xf numFmtId="166" fontId="18" fillId="0" borderId="0" xfId="0" applyNumberFormat="1" applyFont="1"/>
    <xf numFmtId="43" fontId="18" fillId="0" borderId="0" xfId="0" applyNumberFormat="1" applyFont="1"/>
    <xf numFmtId="0" fontId="18" fillId="0" borderId="28" xfId="0" applyFont="1" applyBorder="1"/>
    <xf numFmtId="0" fontId="21" fillId="0" borderId="0" xfId="0" applyFont="1" applyAlignment="1">
      <alignment horizontal="center"/>
    </xf>
    <xf numFmtId="0" fontId="22" fillId="0" borderId="0" xfId="0" applyFont="1" applyAlignment="1">
      <alignment horizontal="center"/>
    </xf>
    <xf numFmtId="0" fontId="21" fillId="0" borderId="0" xfId="0" applyFont="1" applyAlignment="1">
      <alignment horizontal="right"/>
    </xf>
    <xf numFmtId="44" fontId="21" fillId="0" borderId="0" xfId="4" applyFont="1"/>
    <xf numFmtId="164" fontId="21" fillId="0" borderId="0" xfId="4" applyNumberFormat="1" applyFont="1"/>
    <xf numFmtId="14" fontId="21" fillId="0" borderId="0" xfId="0" applyNumberFormat="1" applyFont="1"/>
    <xf numFmtId="37" fontId="18" fillId="0" borderId="30" xfId="2" applyNumberFormat="1" applyFont="1" applyBorder="1" applyAlignment="1">
      <alignment horizontal="center"/>
    </xf>
    <xf numFmtId="0" fontId="11" fillId="0" borderId="0" xfId="0" applyFont="1" applyAlignment="1">
      <alignment horizontal="left"/>
    </xf>
    <xf numFmtId="0" fontId="2" fillId="3" borderId="31" xfId="0" applyFont="1" applyFill="1" applyBorder="1" applyProtection="1">
      <protection locked="0"/>
    </xf>
    <xf numFmtId="1" fontId="2" fillId="3" borderId="32" xfId="0" applyNumberFormat="1" applyFont="1" applyFill="1" applyBorder="1" applyAlignment="1" applyProtection="1">
      <alignment horizontal="center" vertical="center"/>
      <protection locked="0"/>
    </xf>
    <xf numFmtId="0" fontId="2" fillId="3" borderId="5" xfId="0" applyFont="1" applyFill="1" applyBorder="1" applyAlignment="1" applyProtection="1">
      <alignment horizontal="center" vertical="center"/>
      <protection locked="0"/>
    </xf>
    <xf numFmtId="0" fontId="2" fillId="3" borderId="7" xfId="0" applyFont="1" applyFill="1" applyBorder="1" applyAlignment="1" applyProtection="1">
      <alignment horizontal="center" vertical="center"/>
      <protection locked="0"/>
    </xf>
    <xf numFmtId="0" fontId="2" fillId="3" borderId="17" xfId="0" applyFont="1" applyFill="1" applyBorder="1" applyAlignment="1" applyProtection="1">
      <alignment horizontal="center" vertical="center"/>
      <protection locked="0"/>
    </xf>
    <xf numFmtId="0" fontId="2" fillId="3" borderId="11" xfId="0" applyFont="1" applyFill="1" applyBorder="1" applyAlignment="1" applyProtection="1">
      <alignment horizontal="center" vertical="center"/>
      <protection locked="0"/>
    </xf>
    <xf numFmtId="0" fontId="2" fillId="3" borderId="10" xfId="0" applyFont="1" applyFill="1" applyBorder="1" applyAlignment="1" applyProtection="1">
      <alignment horizontal="center" vertical="center"/>
      <protection locked="0"/>
    </xf>
    <xf numFmtId="0" fontId="2" fillId="3" borderId="6" xfId="0" applyFont="1" applyFill="1" applyBorder="1" applyAlignment="1" applyProtection="1">
      <alignment horizontal="center" vertical="center"/>
      <protection locked="0"/>
    </xf>
    <xf numFmtId="0" fontId="2" fillId="3" borderId="8" xfId="0" applyFont="1" applyFill="1" applyBorder="1" applyAlignment="1" applyProtection="1">
      <alignment horizontal="center" vertical="center"/>
      <protection locked="0"/>
    </xf>
    <xf numFmtId="0" fontId="3" fillId="2" borderId="10" xfId="0" applyFont="1" applyFill="1" applyBorder="1" applyAlignment="1">
      <alignment horizontal="center" vertical="center" wrapText="1"/>
    </xf>
    <xf numFmtId="7" fontId="2" fillId="2" borderId="18" xfId="0" applyNumberFormat="1" applyFont="1" applyFill="1" applyBorder="1" applyAlignment="1">
      <alignment horizontal="center" vertical="center"/>
    </xf>
    <xf numFmtId="0" fontId="0" fillId="0" borderId="0" xfId="0" applyAlignment="1">
      <alignment horizontal="center"/>
    </xf>
    <xf numFmtId="1" fontId="2" fillId="3" borderId="32" xfId="0" applyNumberFormat="1" applyFont="1" applyFill="1" applyBorder="1" applyAlignment="1" applyProtection="1">
      <alignment horizontal="center" vertical="center" wrapText="1"/>
      <protection locked="0"/>
    </xf>
    <xf numFmtId="1" fontId="2" fillId="3" borderId="1" xfId="0" applyNumberFormat="1" applyFont="1" applyFill="1" applyBorder="1" applyAlignment="1" applyProtection="1">
      <alignment horizontal="center" vertical="center" wrapText="1"/>
      <protection locked="0"/>
    </xf>
    <xf numFmtId="1" fontId="2" fillId="3" borderId="9" xfId="0" applyNumberFormat="1" applyFont="1" applyFill="1" applyBorder="1" applyAlignment="1" applyProtection="1">
      <alignment horizontal="center" vertical="center"/>
      <protection locked="0"/>
    </xf>
    <xf numFmtId="7" fontId="2" fillId="3" borderId="34" xfId="0" applyNumberFormat="1" applyFont="1" applyFill="1" applyBorder="1" applyAlignment="1" applyProtection="1">
      <alignment horizontal="center" vertical="center"/>
      <protection locked="0"/>
    </xf>
    <xf numFmtId="0" fontId="2" fillId="3" borderId="31" xfId="0" applyFont="1" applyFill="1" applyBorder="1" applyAlignment="1" applyProtection="1">
      <alignment horizontal="left"/>
      <protection locked="0"/>
    </xf>
    <xf numFmtId="0" fontId="2" fillId="3" borderId="31" xfId="0" applyFont="1" applyFill="1" applyBorder="1"/>
    <xf numFmtId="0" fontId="24" fillId="0" borderId="0" xfId="0" applyFont="1" applyAlignment="1">
      <alignment horizontal="center" vertical="top"/>
    </xf>
    <xf numFmtId="14" fontId="3" fillId="0" borderId="0" xfId="0" applyNumberFormat="1" applyFont="1"/>
    <xf numFmtId="44" fontId="3" fillId="3" borderId="0" xfId="3" applyFont="1" applyFill="1" applyProtection="1">
      <protection locked="0"/>
    </xf>
    <xf numFmtId="165" fontId="3" fillId="3" borderId="0" xfId="3" applyNumberFormat="1" applyFont="1" applyFill="1" applyProtection="1">
      <protection locked="0"/>
    </xf>
    <xf numFmtId="0" fontId="3" fillId="0" borderId="0" xfId="0" applyFont="1" applyAlignment="1" applyProtection="1">
      <alignment horizontal="center"/>
      <protection locked="0"/>
    </xf>
    <xf numFmtId="0" fontId="11" fillId="0" borderId="0" xfId="0" applyFont="1" applyAlignment="1">
      <alignment horizontal="center" wrapText="1"/>
    </xf>
    <xf numFmtId="14" fontId="0" fillId="0" borderId="0" xfId="0" applyNumberFormat="1"/>
    <xf numFmtId="0" fontId="0" fillId="0" borderId="0" xfId="0" applyAlignment="1">
      <alignment wrapText="1"/>
    </xf>
    <xf numFmtId="43" fontId="1" fillId="0" borderId="0" xfId="1" applyFont="1"/>
    <xf numFmtId="0" fontId="4" fillId="0" borderId="0" xfId="0" applyFont="1" applyAlignment="1">
      <alignment vertical="center" wrapText="1"/>
    </xf>
    <xf numFmtId="0" fontId="28" fillId="0" borderId="0" xfId="0" applyFont="1"/>
    <xf numFmtId="0" fontId="39" fillId="0" borderId="0" xfId="0" applyFont="1"/>
    <xf numFmtId="0" fontId="29" fillId="0" borderId="0" xfId="0" applyFont="1"/>
    <xf numFmtId="0" fontId="30" fillId="0" borderId="0" xfId="0" applyFont="1"/>
    <xf numFmtId="0" fontId="2" fillId="7" borderId="10" xfId="0" applyFont="1" applyFill="1" applyBorder="1"/>
    <xf numFmtId="3" fontId="29" fillId="0" borderId="10" xfId="0" applyNumberFormat="1" applyFont="1" applyBorder="1"/>
    <xf numFmtId="3" fontId="29" fillId="0" borderId="10" xfId="0" applyNumberFormat="1" applyFont="1" applyBorder="1" applyAlignment="1">
      <alignment horizontal="right"/>
    </xf>
    <xf numFmtId="7" fontId="2" fillId="2" borderId="35" xfId="0" applyNumberFormat="1" applyFont="1" applyFill="1" applyBorder="1" applyAlignment="1">
      <alignment horizontal="right" vertical="center"/>
    </xf>
    <xf numFmtId="0" fontId="17" fillId="0" borderId="3" xfId="0" applyFont="1" applyBorder="1"/>
    <xf numFmtId="0" fontId="0" fillId="0" borderId="3" xfId="0" applyBorder="1"/>
    <xf numFmtId="0" fontId="1" fillId="0" borderId="3" xfId="0" applyFont="1" applyBorder="1"/>
    <xf numFmtId="0" fontId="40" fillId="0" borderId="3" xfId="0" applyFont="1" applyBorder="1"/>
    <xf numFmtId="43" fontId="25" fillId="0" borderId="0" xfId="1" applyFont="1" applyFill="1"/>
    <xf numFmtId="0" fontId="41" fillId="0" borderId="0" xfId="0" applyFont="1" applyAlignment="1">
      <alignment horizontal="left"/>
    </xf>
    <xf numFmtId="14" fontId="6" fillId="0" borderId="0" xfId="0" applyNumberFormat="1" applyFont="1" applyAlignment="1">
      <alignment horizontal="left"/>
    </xf>
    <xf numFmtId="0" fontId="31" fillId="0" borderId="0" xfId="0" applyFont="1" applyAlignment="1">
      <alignment horizontal="left"/>
    </xf>
    <xf numFmtId="0" fontId="31" fillId="0" borderId="0" xfId="0" applyFont="1"/>
    <xf numFmtId="7" fontId="7" fillId="0" borderId="10" xfId="0" applyNumberFormat="1" applyFont="1" applyBorder="1" applyAlignment="1">
      <alignment horizontal="center" vertical="center"/>
    </xf>
    <xf numFmtId="7" fontId="7" fillId="0" borderId="7" xfId="0" applyNumberFormat="1" applyFont="1" applyBorder="1" applyAlignment="1">
      <alignment horizontal="center" vertical="center"/>
    </xf>
    <xf numFmtId="7" fontId="7" fillId="0" borderId="20" xfId="0" applyNumberFormat="1" applyFont="1" applyBorder="1" applyAlignment="1">
      <alignment horizontal="center" vertical="center"/>
    </xf>
    <xf numFmtId="7" fontId="4" fillId="0" borderId="18" xfId="0" applyNumberFormat="1" applyFont="1" applyBorder="1" applyAlignment="1">
      <alignment horizontal="center" vertical="center"/>
    </xf>
    <xf numFmtId="9" fontId="2" fillId="3" borderId="8" xfId="7" applyFont="1" applyFill="1" applyBorder="1" applyAlignment="1" applyProtection="1">
      <alignment horizontal="center" vertical="center"/>
      <protection locked="0"/>
    </xf>
    <xf numFmtId="7" fontId="2" fillId="3" borderId="17" xfId="0" applyNumberFormat="1" applyFont="1" applyFill="1" applyBorder="1" applyAlignment="1" applyProtection="1">
      <alignment horizontal="center" vertical="center"/>
      <protection locked="0"/>
    </xf>
    <xf numFmtId="7" fontId="2" fillId="3" borderId="27" xfId="0" applyNumberFormat="1" applyFont="1" applyFill="1" applyBorder="1" applyAlignment="1" applyProtection="1">
      <alignment horizontal="center" vertical="center"/>
      <protection locked="0"/>
    </xf>
    <xf numFmtId="7" fontId="7" fillId="0" borderId="19" xfId="0" applyNumberFormat="1" applyFont="1" applyBorder="1" applyAlignment="1">
      <alignment horizontal="center" vertical="center"/>
    </xf>
    <xf numFmtId="7" fontId="2" fillId="3" borderId="36" xfId="0" applyNumberFormat="1" applyFont="1" applyFill="1" applyBorder="1" applyAlignment="1" applyProtection="1">
      <alignment horizontal="center" vertical="center"/>
      <protection locked="0"/>
    </xf>
    <xf numFmtId="7" fontId="7" fillId="0" borderId="32" xfId="0" applyNumberFormat="1" applyFont="1" applyBorder="1" applyAlignment="1">
      <alignment horizontal="center" vertical="center"/>
    </xf>
    <xf numFmtId="7" fontId="7" fillId="0" borderId="37" xfId="0" applyNumberFormat="1" applyFont="1" applyBorder="1" applyAlignment="1">
      <alignment horizontal="center" vertical="center"/>
    </xf>
    <xf numFmtId="0" fontId="3" fillId="0" borderId="26" xfId="0" applyFont="1" applyBorder="1" applyAlignment="1">
      <alignment horizontal="center" vertical="center"/>
    </xf>
    <xf numFmtId="0" fontId="4" fillId="0" borderId="27" xfId="0" applyFont="1" applyBorder="1" applyAlignment="1">
      <alignment horizontal="center" vertical="top" wrapText="1"/>
    </xf>
    <xf numFmtId="0" fontId="4" fillId="0" borderId="20" xfId="0" applyFont="1" applyBorder="1" applyAlignment="1">
      <alignment horizontal="center" vertical="top" wrapText="1"/>
    </xf>
    <xf numFmtId="0" fontId="3" fillId="0" borderId="0" xfId="0" applyFont="1" applyAlignment="1">
      <alignment vertical="top"/>
    </xf>
    <xf numFmtId="0" fontId="3" fillId="0" borderId="0" xfId="0" applyFont="1" applyAlignment="1" applyProtection="1">
      <alignment vertical="top"/>
      <protection locked="0"/>
    </xf>
    <xf numFmtId="0" fontId="2" fillId="3" borderId="36" xfId="0" applyFont="1" applyFill="1" applyBorder="1" applyAlignment="1" applyProtection="1">
      <alignment horizontal="center" vertical="center"/>
      <protection locked="0"/>
    </xf>
    <xf numFmtId="0" fontId="4" fillId="0" borderId="21" xfId="0" applyFont="1" applyBorder="1" applyAlignment="1">
      <alignment horizontal="center" vertical="top" wrapText="1"/>
    </xf>
    <xf numFmtId="0" fontId="2" fillId="3" borderId="34" xfId="0" applyFont="1" applyFill="1" applyBorder="1" applyAlignment="1" applyProtection="1">
      <alignment horizontal="center" vertical="center"/>
      <protection locked="0"/>
    </xf>
    <xf numFmtId="0" fontId="2" fillId="3" borderId="32" xfId="0" applyFont="1" applyFill="1" applyBorder="1" applyAlignment="1" applyProtection="1">
      <alignment horizontal="center" vertical="center"/>
      <protection locked="0"/>
    </xf>
    <xf numFmtId="7" fontId="2" fillId="3" borderId="8" xfId="0" applyNumberFormat="1" applyFont="1" applyFill="1" applyBorder="1" applyAlignment="1" applyProtection="1">
      <alignment horizontal="center" vertical="center"/>
      <protection locked="0"/>
    </xf>
    <xf numFmtId="0" fontId="4" fillId="0" borderId="38" xfId="0" applyFont="1" applyBorder="1" applyAlignment="1">
      <alignment horizontal="center" vertical="top" wrapText="1"/>
    </xf>
    <xf numFmtId="0" fontId="3" fillId="0" borderId="35" xfId="0" applyFont="1" applyBorder="1" applyAlignment="1">
      <alignment horizontal="center" vertical="center"/>
    </xf>
    <xf numFmtId="0" fontId="4" fillId="0" borderId="10" xfId="0" applyFont="1" applyBorder="1" applyAlignment="1">
      <alignment horizontal="center" vertical="top" wrapText="1"/>
    </xf>
    <xf numFmtId="0" fontId="32" fillId="0" borderId="0" xfId="0" applyFont="1" applyAlignment="1">
      <alignment vertical="center"/>
    </xf>
    <xf numFmtId="44" fontId="3" fillId="0" borderId="0" xfId="3" applyFont="1" applyFill="1" applyProtection="1">
      <protection locked="0"/>
    </xf>
    <xf numFmtId="165" fontId="3" fillId="0" borderId="0" xfId="3" applyNumberFormat="1" applyFont="1" applyFill="1" applyProtection="1">
      <protection locked="0"/>
    </xf>
    <xf numFmtId="1" fontId="2" fillId="0" borderId="8" xfId="0" applyNumberFormat="1" applyFont="1" applyBorder="1" applyAlignment="1" applyProtection="1">
      <alignment horizontal="center" vertical="center"/>
      <protection locked="0"/>
    </xf>
    <xf numFmtId="1" fontId="2" fillId="0" borderId="34" xfId="0" applyNumberFormat="1" applyFont="1" applyBorder="1" applyAlignment="1" applyProtection="1">
      <alignment horizontal="center" vertical="center"/>
      <protection locked="0"/>
    </xf>
    <xf numFmtId="1" fontId="2" fillId="0" borderId="3" xfId="0" applyNumberFormat="1" applyFont="1" applyBorder="1" applyAlignment="1" applyProtection="1">
      <alignment horizontal="center" vertical="center"/>
      <protection locked="0"/>
    </xf>
    <xf numFmtId="0" fontId="31" fillId="0" borderId="0" xfId="0" applyFont="1" applyAlignment="1">
      <alignment horizontal="right"/>
    </xf>
    <xf numFmtId="0" fontId="6" fillId="0" borderId="0" xfId="0" applyFont="1" applyAlignment="1">
      <alignment wrapText="1"/>
    </xf>
    <xf numFmtId="0" fontId="6" fillId="0" borderId="0" xfId="0" applyFont="1" applyAlignment="1">
      <alignment vertical="center" wrapText="1"/>
    </xf>
    <xf numFmtId="0" fontId="4" fillId="0" borderId="0" xfId="0" applyFont="1" applyAlignment="1">
      <alignment wrapText="1"/>
    </xf>
    <xf numFmtId="2" fontId="3" fillId="0" borderId="0" xfId="0" applyNumberFormat="1" applyFont="1"/>
    <xf numFmtId="0" fontId="3" fillId="2" borderId="9"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7" fillId="0" borderId="10" xfId="0" applyFont="1" applyBorder="1" applyAlignment="1">
      <alignment horizontal="center" vertical="center"/>
    </xf>
    <xf numFmtId="2" fontId="7" fillId="0" borderId="10" xfId="3" applyNumberFormat="1" applyFont="1" applyFill="1" applyBorder="1" applyAlignment="1" applyProtection="1">
      <alignment horizontal="center" vertical="center"/>
    </xf>
    <xf numFmtId="2" fontId="7" fillId="0" borderId="10" xfId="0" applyNumberFormat="1" applyFont="1" applyBorder="1" applyAlignment="1">
      <alignment horizontal="center" vertical="center"/>
    </xf>
    <xf numFmtId="2" fontId="7" fillId="2" borderId="10" xfId="0" applyNumberFormat="1" applyFont="1" applyFill="1" applyBorder="1" applyAlignment="1">
      <alignment horizontal="center" vertical="center"/>
    </xf>
    <xf numFmtId="7" fontId="7" fillId="2" borderId="10" xfId="0" applyNumberFormat="1" applyFont="1" applyFill="1" applyBorder="1" applyAlignment="1">
      <alignment horizontal="right" vertical="center"/>
    </xf>
    <xf numFmtId="0" fontId="0" fillId="0" borderId="0" xfId="0" applyAlignment="1">
      <alignment horizontal="right" vertical="center"/>
    </xf>
    <xf numFmtId="2" fontId="14" fillId="0" borderId="39" xfId="0" applyNumberFormat="1" applyFont="1" applyBorder="1" applyAlignment="1">
      <alignment horizontal="center"/>
    </xf>
    <xf numFmtId="167" fontId="14" fillId="0" borderId="2" xfId="1" applyNumberFormat="1" applyFont="1" applyBorder="1" applyAlignment="1" applyProtection="1"/>
    <xf numFmtId="2" fontId="14" fillId="0" borderId="40" xfId="0" applyNumberFormat="1" applyFont="1" applyBorder="1" applyAlignment="1">
      <alignment horizontal="center"/>
    </xf>
    <xf numFmtId="167" fontId="14" fillId="0" borderId="23" xfId="1" applyNumberFormat="1" applyFont="1" applyBorder="1" applyAlignment="1" applyProtection="1"/>
    <xf numFmtId="7" fontId="7" fillId="0" borderId="0" xfId="0" applyNumberFormat="1" applyFont="1" applyAlignment="1">
      <alignment horizontal="center" vertical="center"/>
    </xf>
    <xf numFmtId="7" fontId="2" fillId="2" borderId="38" xfId="0" applyNumberFormat="1" applyFont="1" applyFill="1" applyBorder="1" applyAlignment="1">
      <alignment horizontal="center" vertical="center"/>
    </xf>
    <xf numFmtId="7" fontId="2" fillId="2" borderId="38" xfId="0" applyNumberFormat="1" applyFont="1" applyFill="1" applyBorder="1" applyAlignment="1">
      <alignment horizontal="right" vertical="center"/>
    </xf>
    <xf numFmtId="1" fontId="2" fillId="0" borderId="41" xfId="0" applyNumberFormat="1" applyFont="1" applyBorder="1" applyAlignment="1">
      <alignment horizontal="center" vertical="center"/>
    </xf>
    <xf numFmtId="0" fontId="3" fillId="2" borderId="42" xfId="0" applyFont="1" applyFill="1" applyBorder="1" applyAlignment="1">
      <alignment horizontal="center" vertical="center" wrapText="1"/>
    </xf>
    <xf numFmtId="1" fontId="2" fillId="0" borderId="43" xfId="0" applyNumberFormat="1" applyFont="1" applyBorder="1" applyAlignment="1">
      <alignment horizontal="center" vertical="center"/>
    </xf>
    <xf numFmtId="0" fontId="3" fillId="0" borderId="32" xfId="0" applyFont="1" applyBorder="1" applyAlignment="1">
      <alignment horizontal="center" vertical="center" wrapText="1"/>
    </xf>
    <xf numFmtId="9" fontId="2" fillId="3" borderId="34" xfId="7" applyFont="1" applyFill="1" applyBorder="1" applyAlignment="1" applyProtection="1">
      <alignment horizontal="center" vertical="center"/>
      <protection locked="0"/>
    </xf>
    <xf numFmtId="0" fontId="4" fillId="0" borderId="44" xfId="0" applyFont="1" applyBorder="1" applyAlignment="1">
      <alignment horizontal="center" vertical="top" wrapText="1"/>
    </xf>
    <xf numFmtId="169" fontId="2" fillId="2" borderId="35" xfId="3" applyNumberFormat="1" applyFont="1" applyFill="1" applyBorder="1" applyAlignment="1">
      <alignment horizontal="center" vertical="center"/>
    </xf>
    <xf numFmtId="0" fontId="0" fillId="0" borderId="0" xfId="0" applyAlignment="1">
      <alignment vertical="top" wrapText="1"/>
    </xf>
    <xf numFmtId="14" fontId="0" fillId="0" borderId="0" xfId="0" applyNumberFormat="1" applyAlignment="1">
      <alignment vertical="top"/>
    </xf>
    <xf numFmtId="0" fontId="0" fillId="0" borderId="0" xfId="0" applyAlignment="1">
      <alignment horizontal="center" vertical="top"/>
    </xf>
    <xf numFmtId="0" fontId="0" fillId="0" borderId="0" xfId="0" applyAlignment="1">
      <alignment vertical="top"/>
    </xf>
    <xf numFmtId="0" fontId="3" fillId="2" borderId="11" xfId="0" applyFont="1" applyFill="1" applyBorder="1" applyAlignment="1">
      <alignment horizontal="center" vertical="center" wrapText="1"/>
    </xf>
    <xf numFmtId="14" fontId="0" fillId="0" borderId="0" xfId="0" applyNumberFormat="1" applyAlignment="1">
      <alignment horizontal="center" vertical="top"/>
    </xf>
    <xf numFmtId="0" fontId="0" fillId="0" borderId="4" xfId="0" applyBorder="1"/>
    <xf numFmtId="1" fontId="2" fillId="3" borderId="26" xfId="0" applyNumberFormat="1" applyFont="1" applyFill="1" applyBorder="1" applyAlignment="1" applyProtection="1">
      <alignment horizontal="center" vertical="center"/>
      <protection locked="0"/>
    </xf>
    <xf numFmtId="0" fontId="2" fillId="3" borderId="26" xfId="0" applyFont="1" applyFill="1" applyBorder="1" applyAlignment="1" applyProtection="1">
      <alignment horizontal="center" vertical="center"/>
      <protection locked="0"/>
    </xf>
    <xf numFmtId="1" fontId="2" fillId="3" borderId="36" xfId="0" applyNumberFormat="1" applyFont="1" applyFill="1" applyBorder="1" applyAlignment="1" applyProtection="1">
      <alignment horizontal="center" vertical="center"/>
      <protection locked="0"/>
    </xf>
    <xf numFmtId="1" fontId="2" fillId="3" borderId="13" xfId="0" applyNumberFormat="1" applyFont="1" applyFill="1" applyBorder="1" applyAlignment="1" applyProtection="1">
      <alignment horizontal="center" vertical="center"/>
      <protection locked="0"/>
    </xf>
    <xf numFmtId="0" fontId="3" fillId="2" borderId="19" xfId="0" applyFont="1" applyFill="1" applyBorder="1" applyAlignment="1">
      <alignment horizontal="center" vertical="center" wrapText="1"/>
    </xf>
    <xf numFmtId="0" fontId="2" fillId="3" borderId="20" xfId="0" applyFont="1" applyFill="1" applyBorder="1" applyAlignment="1" applyProtection="1">
      <alignment horizontal="center" vertical="center"/>
      <protection locked="0"/>
    </xf>
    <xf numFmtId="0" fontId="2" fillId="3" borderId="27" xfId="0" applyFont="1" applyFill="1" applyBorder="1" applyAlignment="1" applyProtection="1">
      <alignment horizontal="center" vertical="center"/>
      <protection locked="0"/>
    </xf>
    <xf numFmtId="0" fontId="2" fillId="3" borderId="19" xfId="0" applyFont="1" applyFill="1" applyBorder="1" applyAlignment="1" applyProtection="1">
      <alignment horizontal="center" vertical="center"/>
      <protection locked="0"/>
    </xf>
    <xf numFmtId="0" fontId="2" fillId="3" borderId="21" xfId="0" applyFont="1" applyFill="1" applyBorder="1" applyAlignment="1" applyProtection="1">
      <alignment horizontal="center" vertical="center"/>
      <protection locked="0"/>
    </xf>
    <xf numFmtId="0" fontId="2" fillId="3" borderId="12" xfId="0" applyFont="1" applyFill="1" applyBorder="1" applyAlignment="1" applyProtection="1">
      <alignment horizontal="center" vertical="center"/>
      <protection locked="0"/>
    </xf>
    <xf numFmtId="0" fontId="4" fillId="4" borderId="0" xfId="0" applyFont="1" applyFill="1" applyAlignment="1">
      <alignment vertical="center"/>
    </xf>
    <xf numFmtId="0" fontId="31" fillId="0" borderId="0" xfId="0" applyFont="1" applyAlignment="1">
      <alignment horizontal="left" vertical="top" wrapText="1"/>
    </xf>
    <xf numFmtId="0" fontId="4" fillId="0" borderId="0" xfId="0" applyFont="1" applyProtection="1">
      <protection locked="0"/>
    </xf>
    <xf numFmtId="43" fontId="25" fillId="0" borderId="0" xfId="1" applyFont="1" applyBorder="1"/>
    <xf numFmtId="0" fontId="2" fillId="3" borderId="37" xfId="0" applyFont="1" applyFill="1" applyBorder="1" applyAlignment="1" applyProtection="1">
      <alignment horizontal="center" vertical="center"/>
      <protection locked="0"/>
    </xf>
    <xf numFmtId="0" fontId="3" fillId="0" borderId="0" xfId="0" applyFont="1" applyAlignment="1">
      <alignment vertical="center"/>
    </xf>
    <xf numFmtId="0" fontId="4" fillId="3" borderId="10" xfId="0" applyFont="1" applyFill="1" applyBorder="1" applyAlignment="1">
      <alignment horizontal="center"/>
    </xf>
    <xf numFmtId="167" fontId="3" fillId="0" borderId="45" xfId="1" applyNumberFormat="1" applyFont="1" applyBorder="1" applyAlignment="1">
      <alignment horizontal="center"/>
    </xf>
    <xf numFmtId="0" fontId="4" fillId="7" borderId="45" xfId="0" applyFont="1" applyFill="1" applyBorder="1" applyAlignment="1">
      <alignment horizontal="center" vertical="center" wrapText="1"/>
    </xf>
    <xf numFmtId="14" fontId="3" fillId="0" borderId="0" xfId="0" applyNumberFormat="1" applyFont="1" applyAlignment="1">
      <alignment horizontal="left"/>
    </xf>
    <xf numFmtId="14" fontId="3" fillId="0" borderId="0" xfId="0" applyNumberFormat="1" applyFont="1" applyAlignment="1">
      <alignment horizontal="center"/>
    </xf>
    <xf numFmtId="0" fontId="3" fillId="0" borderId="46" xfId="0" applyFont="1" applyBorder="1" applyAlignment="1">
      <alignment horizontal="center" vertical="center"/>
    </xf>
    <xf numFmtId="0" fontId="42" fillId="0" borderId="0" xfId="0" applyFont="1"/>
    <xf numFmtId="7" fontId="2" fillId="3" borderId="5" xfId="0" applyNumberFormat="1" applyFont="1" applyFill="1" applyBorder="1" applyAlignment="1" applyProtection="1">
      <alignment horizontal="center" vertical="center"/>
      <protection locked="0"/>
    </xf>
    <xf numFmtId="7" fontId="2" fillId="3" borderId="37" xfId="0" applyNumberFormat="1" applyFont="1" applyFill="1" applyBorder="1" applyAlignment="1" applyProtection="1">
      <alignment horizontal="center" vertical="center"/>
      <protection locked="0"/>
    </xf>
    <xf numFmtId="7" fontId="2" fillId="3" borderId="23" xfId="0" applyNumberFormat="1" applyFont="1" applyFill="1" applyBorder="1" applyAlignment="1" applyProtection="1">
      <alignment horizontal="center" vertical="center"/>
      <protection locked="0"/>
    </xf>
    <xf numFmtId="0" fontId="4" fillId="0" borderId="0" xfId="0" applyFont="1" applyAlignment="1">
      <alignment horizontal="center"/>
    </xf>
    <xf numFmtId="0" fontId="4" fillId="0" borderId="0" xfId="0" applyFont="1" applyAlignment="1">
      <alignment horizontal="right"/>
    </xf>
    <xf numFmtId="164" fontId="4" fillId="3" borderId="0" xfId="3" applyNumberFormat="1" applyFont="1" applyFill="1" applyAlignment="1" applyProtection="1">
      <alignment horizontal="center"/>
      <protection locked="0"/>
    </xf>
    <xf numFmtId="170" fontId="4" fillId="3" borderId="0" xfId="3" applyNumberFormat="1" applyFont="1" applyFill="1" applyAlignment="1" applyProtection="1">
      <alignment horizontal="center"/>
      <protection locked="0"/>
    </xf>
    <xf numFmtId="0" fontId="1" fillId="0" borderId="4" xfId="0" applyFont="1" applyBorder="1"/>
    <xf numFmtId="0" fontId="40" fillId="0" borderId="0" xfId="0" applyFont="1"/>
    <xf numFmtId="44" fontId="3" fillId="3" borderId="0" xfId="3" applyFont="1" applyFill="1" applyProtection="1"/>
    <xf numFmtId="165" fontId="3" fillId="3" borderId="0" xfId="3" applyNumberFormat="1" applyFont="1" applyFill="1" applyProtection="1"/>
    <xf numFmtId="0" fontId="3" fillId="0" borderId="31" xfId="0" applyFont="1" applyBorder="1"/>
    <xf numFmtId="0" fontId="3" fillId="4" borderId="46" xfId="0" applyFont="1" applyFill="1" applyBorder="1" applyAlignment="1">
      <alignment horizontal="center" vertical="center"/>
    </xf>
    <xf numFmtId="0" fontId="3" fillId="0" borderId="33" xfId="0" applyFont="1" applyBorder="1" applyAlignment="1">
      <alignment horizontal="center" vertical="center"/>
    </xf>
    <xf numFmtId="0" fontId="3" fillId="0" borderId="49" xfId="0" applyFont="1" applyBorder="1" applyAlignment="1">
      <alignment horizontal="center" vertical="center"/>
    </xf>
    <xf numFmtId="0" fontId="3" fillId="0" borderId="50" xfId="0" applyFont="1" applyBorder="1" applyAlignment="1">
      <alignment horizontal="center" vertical="center"/>
    </xf>
    <xf numFmtId="0" fontId="3" fillId="0" borderId="51" xfId="0" applyFont="1" applyBorder="1" applyAlignment="1">
      <alignment horizontal="center" vertical="center"/>
    </xf>
    <xf numFmtId="0" fontId="3" fillId="0" borderId="52" xfId="0" applyFont="1" applyBorder="1" applyAlignment="1">
      <alignment horizontal="center" vertical="center"/>
    </xf>
    <xf numFmtId="0" fontId="3" fillId="0" borderId="53" xfId="0" applyFont="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0" borderId="56" xfId="0" applyFont="1" applyBorder="1" applyAlignment="1">
      <alignment horizontal="center" vertical="center"/>
    </xf>
    <xf numFmtId="0" fontId="3" fillId="0" borderId="57" xfId="0" applyFont="1" applyBorder="1" applyAlignment="1">
      <alignment horizontal="center" vertical="center"/>
    </xf>
    <xf numFmtId="49" fontId="2" fillId="0" borderId="6" xfId="0" applyNumberFormat="1" applyFont="1" applyBorder="1" applyAlignment="1">
      <alignment horizontal="center" vertical="center"/>
    </xf>
    <xf numFmtId="49" fontId="3" fillId="0" borderId="26" xfId="0" applyNumberFormat="1" applyFont="1" applyBorder="1" applyAlignment="1">
      <alignment horizontal="center" vertical="center" wrapText="1"/>
    </xf>
    <xf numFmtId="0" fontId="7" fillId="0" borderId="11" xfId="0" applyFont="1" applyBorder="1" applyAlignment="1">
      <alignment horizontal="center" vertical="center" wrapText="1"/>
    </xf>
    <xf numFmtId="49" fontId="7" fillId="0" borderId="11" xfId="0" applyNumberFormat="1" applyFont="1" applyBorder="1" applyAlignment="1">
      <alignment horizontal="center" vertical="center"/>
    </xf>
    <xf numFmtId="2" fontId="7" fillId="0" borderId="11" xfId="0" applyNumberFormat="1" applyFont="1" applyBorder="1" applyAlignment="1">
      <alignment horizontal="center" vertical="center"/>
    </xf>
    <xf numFmtId="3" fontId="7" fillId="0" borderId="5" xfId="0" applyNumberFormat="1" applyFont="1" applyBorder="1" applyAlignment="1">
      <alignment horizontal="center" vertical="center"/>
    </xf>
    <xf numFmtId="0" fontId="7" fillId="0" borderId="11" xfId="0" applyFont="1" applyBorder="1" applyAlignment="1">
      <alignment horizontal="center" vertical="center"/>
    </xf>
    <xf numFmtId="2" fontId="7" fillId="0" borderId="24" xfId="0" applyNumberFormat="1" applyFont="1" applyBorder="1" applyAlignment="1">
      <alignment horizontal="center" vertical="center"/>
    </xf>
    <xf numFmtId="37" fontId="7" fillId="0" borderId="11" xfId="0" applyNumberFormat="1" applyFont="1" applyBorder="1" applyAlignment="1">
      <alignment horizontal="center" vertical="center"/>
    </xf>
    <xf numFmtId="7" fontId="7" fillId="0" borderId="58" xfId="0" applyNumberFormat="1" applyFont="1" applyBorder="1" applyAlignment="1">
      <alignment horizontal="center" vertical="center"/>
    </xf>
    <xf numFmtId="49" fontId="3" fillId="0" borderId="17" xfId="0" applyNumberFormat="1" applyFont="1" applyBorder="1" applyAlignment="1">
      <alignment horizontal="center" vertical="center" wrapText="1"/>
    </xf>
    <xf numFmtId="0" fontId="7" fillId="0" borderId="10" xfId="0" applyFont="1" applyBorder="1" applyAlignment="1">
      <alignment horizontal="center" vertical="center" wrapText="1"/>
    </xf>
    <xf numFmtId="49" fontId="7" fillId="0" borderId="10" xfId="0" applyNumberFormat="1" applyFont="1" applyBorder="1" applyAlignment="1">
      <alignment horizontal="center" vertical="center"/>
    </xf>
    <xf numFmtId="3" fontId="7" fillId="0" borderId="7" xfId="0" applyNumberFormat="1" applyFont="1" applyBorder="1" applyAlignment="1">
      <alignment horizontal="center" vertical="center"/>
    </xf>
    <xf numFmtId="2" fontId="7" fillId="0" borderId="46" xfId="0" applyNumberFormat="1" applyFont="1" applyBorder="1" applyAlignment="1">
      <alignment horizontal="center" vertical="center"/>
    </xf>
    <xf numFmtId="37" fontId="7" fillId="0" borderId="10" xfId="0" applyNumberFormat="1" applyFont="1" applyBorder="1" applyAlignment="1">
      <alignment horizontal="center" vertical="center"/>
    </xf>
    <xf numFmtId="7" fontId="7" fillId="0" borderId="48" xfId="0" applyNumberFormat="1" applyFont="1" applyBorder="1" applyAlignment="1">
      <alignment horizontal="center" vertical="center"/>
    </xf>
    <xf numFmtId="1" fontId="3" fillId="0" borderId="0" xfId="0" applyNumberFormat="1" applyFont="1"/>
    <xf numFmtId="0" fontId="42" fillId="0" borderId="0" xfId="0" applyFont="1" applyAlignment="1">
      <alignment vertical="top" wrapText="1"/>
    </xf>
    <xf numFmtId="0" fontId="0" fillId="0" borderId="59" xfId="0" applyBorder="1" applyAlignment="1">
      <alignment vertical="top" wrapText="1"/>
    </xf>
    <xf numFmtId="0" fontId="0" fillId="0" borderId="60" xfId="0" applyBorder="1" applyAlignment="1">
      <alignment vertical="top" wrapText="1"/>
    </xf>
    <xf numFmtId="0" fontId="42" fillId="0" borderId="0" xfId="0" applyFont="1" applyAlignment="1">
      <alignment horizontal="center" vertical="top" wrapText="1"/>
    </xf>
    <xf numFmtId="0" fontId="0" fillId="0" borderId="0" xfId="0" applyAlignment="1">
      <alignment horizontal="center" vertical="top" wrapText="1"/>
    </xf>
    <xf numFmtId="0" fontId="0" fillId="0" borderId="60" xfId="0" applyBorder="1" applyAlignment="1">
      <alignment horizontal="center" vertical="top" wrapText="1"/>
    </xf>
    <xf numFmtId="0" fontId="0" fillId="0" borderId="61" xfId="0" applyBorder="1" applyAlignment="1">
      <alignment horizontal="center" vertical="top" wrapText="1"/>
    </xf>
    <xf numFmtId="0" fontId="3" fillId="0" borderId="9" xfId="0" applyFont="1" applyBorder="1" applyAlignment="1">
      <alignment horizontal="center" vertical="center"/>
    </xf>
    <xf numFmtId="0" fontId="5" fillId="5" borderId="0" xfId="0" applyFont="1" applyFill="1" applyAlignment="1">
      <alignment vertical="center"/>
    </xf>
    <xf numFmtId="0" fontId="4" fillId="0" borderId="27" xfId="0" applyFont="1" applyBorder="1" applyAlignment="1">
      <alignment horizontal="center" vertical="center" wrapText="1"/>
    </xf>
    <xf numFmtId="0" fontId="4" fillId="0" borderId="19" xfId="0" applyFont="1" applyBorder="1" applyAlignment="1">
      <alignment horizontal="center" vertical="center" wrapText="1"/>
    </xf>
    <xf numFmtId="0" fontId="4" fillId="0" borderId="20" xfId="0" applyFont="1" applyBorder="1" applyAlignment="1">
      <alignment horizontal="center" vertical="center" wrapText="1"/>
    </xf>
    <xf numFmtId="0" fontId="4" fillId="0" borderId="21" xfId="0" applyFont="1" applyBorder="1" applyAlignment="1">
      <alignment horizontal="center" vertical="center" wrapText="1"/>
    </xf>
    <xf numFmtId="0" fontId="4" fillId="0" borderId="47" xfId="0" applyFont="1" applyBorder="1" applyAlignment="1">
      <alignment horizontal="center" vertical="center" wrapText="1"/>
    </xf>
    <xf numFmtId="0" fontId="3" fillId="0" borderId="0" xfId="0" applyFont="1" applyAlignment="1" applyProtection="1">
      <alignment vertical="center"/>
      <protection locked="0"/>
    </xf>
    <xf numFmtId="0" fontId="4" fillId="0" borderId="25" xfId="0" applyFont="1" applyBorder="1" applyAlignment="1">
      <alignment horizontal="center" vertical="center" wrapText="1"/>
    </xf>
    <xf numFmtId="0" fontId="2" fillId="3" borderId="15" xfId="0" applyFont="1" applyFill="1" applyBorder="1" applyAlignment="1" applyProtection="1">
      <alignment horizontal="center" vertical="center"/>
      <protection locked="0"/>
    </xf>
    <xf numFmtId="0" fontId="2" fillId="3" borderId="9" xfId="0" applyFont="1" applyFill="1" applyBorder="1" applyAlignment="1" applyProtection="1">
      <alignment horizontal="center" vertical="center"/>
      <protection locked="0"/>
    </xf>
    <xf numFmtId="0" fontId="2" fillId="3" borderId="25" xfId="0" applyFont="1" applyFill="1" applyBorder="1" applyAlignment="1" applyProtection="1">
      <alignment horizontal="center" vertical="center"/>
      <protection locked="0"/>
    </xf>
    <xf numFmtId="0" fontId="3" fillId="2" borderId="32" xfId="0" applyFont="1" applyFill="1" applyBorder="1" applyAlignment="1">
      <alignment horizontal="center" vertical="center" wrapText="1"/>
    </xf>
    <xf numFmtId="0" fontId="32" fillId="0" borderId="0" xfId="0" applyFont="1" applyAlignment="1">
      <alignment horizontal="center" vertical="center"/>
    </xf>
    <xf numFmtId="0" fontId="3" fillId="0" borderId="36" xfId="0" applyFont="1" applyBorder="1" applyAlignment="1">
      <alignment horizontal="center" vertical="center"/>
    </xf>
    <xf numFmtId="0" fontId="3" fillId="0" borderId="73" xfId="0" applyFont="1" applyBorder="1" applyAlignment="1">
      <alignment horizontal="center" vertical="center"/>
    </xf>
    <xf numFmtId="0" fontId="4" fillId="0" borderId="0" xfId="0" applyFont="1" applyAlignment="1">
      <alignment horizontal="center" vertical="top" wrapText="1"/>
    </xf>
    <xf numFmtId="49" fontId="7" fillId="0" borderId="46" xfId="0" applyNumberFormat="1" applyFont="1" applyBorder="1" applyAlignment="1">
      <alignment horizontal="center" vertical="center"/>
    </xf>
    <xf numFmtId="49" fontId="3" fillId="0" borderId="15" xfId="0" applyNumberFormat="1" applyFont="1" applyBorder="1" applyAlignment="1">
      <alignment horizontal="center" vertical="center" wrapText="1"/>
    </xf>
    <xf numFmtId="49" fontId="3" fillId="0" borderId="9" xfId="0" applyNumberFormat="1" applyFont="1" applyBorder="1" applyAlignment="1">
      <alignment horizontal="center" vertical="center" wrapText="1"/>
    </xf>
    <xf numFmtId="0" fontId="45" fillId="0" borderId="0" xfId="0" applyFont="1"/>
    <xf numFmtId="0" fontId="46" fillId="0" borderId="10" xfId="0" applyFont="1" applyBorder="1" applyAlignment="1">
      <alignment horizontal="center"/>
    </xf>
    <xf numFmtId="0" fontId="50" fillId="0" borderId="0" xfId="9" applyAlignment="1">
      <alignment horizontal="left" vertical="top"/>
    </xf>
    <xf numFmtId="0" fontId="50" fillId="0" borderId="0" xfId="9" applyAlignment="1">
      <alignment horizontal="left" vertical="top" wrapText="1"/>
    </xf>
    <xf numFmtId="0" fontId="50" fillId="0" borderId="0" xfId="9" applyAlignment="1">
      <alignment horizontal="left" vertical="center" wrapText="1"/>
    </xf>
    <xf numFmtId="0" fontId="57" fillId="0" borderId="0" xfId="0" applyFont="1"/>
    <xf numFmtId="49" fontId="58" fillId="0" borderId="0" xfId="0" applyNumberFormat="1" applyFont="1" applyAlignment="1">
      <alignment vertical="center" wrapText="1"/>
    </xf>
    <xf numFmtId="49" fontId="38" fillId="3" borderId="31" xfId="5" applyNumberFormat="1" applyFill="1" applyBorder="1" applyAlignment="1" applyProtection="1">
      <protection locked="0"/>
    </xf>
    <xf numFmtId="49" fontId="2" fillId="3" borderId="31" xfId="0" applyNumberFormat="1" applyFont="1" applyFill="1" applyBorder="1" applyProtection="1">
      <protection locked="0"/>
    </xf>
    <xf numFmtId="168" fontId="2" fillId="3" borderId="31" xfId="0" applyNumberFormat="1" applyFont="1" applyFill="1" applyBorder="1" applyAlignment="1" applyProtection="1">
      <alignment horizontal="left"/>
      <protection locked="0"/>
    </xf>
    <xf numFmtId="168" fontId="0" fillId="3" borderId="31" xfId="0" applyNumberFormat="1" applyFill="1" applyBorder="1" applyAlignment="1">
      <alignment horizontal="left"/>
    </xf>
    <xf numFmtId="0" fontId="2" fillId="3" borderId="31" xfId="0" applyFont="1" applyFill="1" applyBorder="1" applyAlignment="1" applyProtection="1">
      <alignment horizontal="left"/>
      <protection locked="0"/>
    </xf>
    <xf numFmtId="0" fontId="0" fillId="3" borderId="31" xfId="0" applyFill="1" applyBorder="1" applyAlignment="1">
      <alignment horizontal="left"/>
    </xf>
    <xf numFmtId="0" fontId="2" fillId="3" borderId="31" xfId="0" applyFont="1" applyFill="1" applyBorder="1" applyProtection="1">
      <protection locked="0"/>
    </xf>
    <xf numFmtId="0" fontId="3" fillId="0" borderId="0" xfId="0" applyFont="1" applyAlignment="1">
      <alignment horizontal="right"/>
    </xf>
    <xf numFmtId="0" fontId="3" fillId="0" borderId="0" xfId="0" applyFont="1" applyAlignment="1">
      <alignment wrapText="1"/>
    </xf>
    <xf numFmtId="0" fontId="0" fillId="0" borderId="0" xfId="0"/>
    <xf numFmtId="1" fontId="2" fillId="3" borderId="31" xfId="0" applyNumberFormat="1" applyFont="1" applyFill="1" applyBorder="1" applyAlignment="1" applyProtection="1">
      <alignment horizontal="left"/>
      <protection locked="0"/>
    </xf>
    <xf numFmtId="0" fontId="29" fillId="0" borderId="10" xfId="0" applyFont="1" applyBorder="1" applyAlignment="1">
      <alignment horizontal="left"/>
    </xf>
    <xf numFmtId="0" fontId="2" fillId="7" borderId="10" xfId="0" applyFont="1" applyFill="1" applyBorder="1" applyAlignment="1">
      <alignment horizontal="left"/>
    </xf>
    <xf numFmtId="0" fontId="3" fillId="4" borderId="16" xfId="0" applyFont="1" applyFill="1" applyBorder="1" applyAlignment="1">
      <alignment horizontal="center" vertical="center"/>
    </xf>
    <xf numFmtId="0" fontId="3" fillId="4" borderId="58" xfId="0" applyFont="1" applyFill="1" applyBorder="1" applyAlignment="1">
      <alignment horizontal="center" vertical="center"/>
    </xf>
    <xf numFmtId="7" fontId="2" fillId="2" borderId="66" xfId="0" applyNumberFormat="1" applyFont="1" applyFill="1" applyBorder="1" applyAlignment="1">
      <alignment horizontal="center" vertical="center"/>
    </xf>
    <xf numFmtId="7" fontId="2" fillId="2" borderId="67" xfId="0" applyNumberFormat="1" applyFont="1" applyFill="1" applyBorder="1" applyAlignment="1">
      <alignment horizontal="center" vertical="center"/>
    </xf>
    <xf numFmtId="14" fontId="6" fillId="0" borderId="0" xfId="0" applyNumberFormat="1" applyFont="1" applyAlignment="1">
      <alignment horizontal="center"/>
    </xf>
    <xf numFmtId="0" fontId="3" fillId="4" borderId="24" xfId="0" applyFont="1" applyFill="1" applyBorder="1" applyAlignment="1">
      <alignment horizontal="center" vertical="center"/>
    </xf>
    <xf numFmtId="0" fontId="6" fillId="0" borderId="0" xfId="0" applyFont="1" applyAlignment="1">
      <alignment horizontal="center"/>
    </xf>
    <xf numFmtId="0" fontId="4" fillId="0" borderId="62" xfId="0" applyFont="1" applyBorder="1" applyAlignment="1">
      <alignment horizontal="left" vertical="center" wrapText="1"/>
    </xf>
    <xf numFmtId="0" fontId="4" fillId="0" borderId="63" xfId="0" applyFont="1" applyBorder="1" applyAlignment="1">
      <alignment horizontal="left" vertical="center" wrapText="1"/>
    </xf>
    <xf numFmtId="0" fontId="4" fillId="0" borderId="64" xfId="0" applyFont="1" applyBorder="1" applyAlignment="1">
      <alignment horizontal="left" vertical="center" wrapText="1"/>
    </xf>
    <xf numFmtId="0" fontId="4" fillId="0" borderId="39" xfId="0" applyFont="1" applyBorder="1" applyAlignment="1">
      <alignment horizontal="left" vertical="center" wrapText="1"/>
    </xf>
    <xf numFmtId="0" fontId="4" fillId="0" borderId="0" xfId="0" applyFont="1" applyAlignment="1">
      <alignment horizontal="left" vertical="center" wrapText="1"/>
    </xf>
    <xf numFmtId="0" fontId="4" fillId="0" borderId="65" xfId="0" applyFont="1" applyBorder="1" applyAlignment="1">
      <alignment horizontal="left" vertical="center" wrapText="1"/>
    </xf>
    <xf numFmtId="0" fontId="4" fillId="0" borderId="40" xfId="0" applyFont="1" applyBorder="1" applyAlignment="1">
      <alignment horizontal="left" vertical="center" wrapText="1"/>
    </xf>
    <xf numFmtId="0" fontId="4" fillId="0" borderId="28" xfId="0" applyFont="1" applyBorder="1" applyAlignment="1">
      <alignment horizontal="left" vertical="center" wrapText="1"/>
    </xf>
    <xf numFmtId="0" fontId="4" fillId="0" borderId="47" xfId="0" applyFont="1" applyBorder="1" applyAlignment="1">
      <alignment horizontal="left" vertical="center" wrapText="1"/>
    </xf>
    <xf numFmtId="7" fontId="2" fillId="3" borderId="62" xfId="0" applyNumberFormat="1" applyFont="1" applyFill="1" applyBorder="1" applyAlignment="1" applyProtection="1">
      <alignment horizontal="center" vertical="center"/>
      <protection locked="0"/>
    </xf>
    <xf numFmtId="7" fontId="2" fillId="3" borderId="64" xfId="0" applyNumberFormat="1" applyFont="1" applyFill="1" applyBorder="1" applyAlignment="1" applyProtection="1">
      <alignment horizontal="center" vertical="center"/>
      <protection locked="0"/>
    </xf>
    <xf numFmtId="7" fontId="2" fillId="3" borderId="39" xfId="0" applyNumberFormat="1" applyFont="1" applyFill="1" applyBorder="1" applyAlignment="1" applyProtection="1">
      <alignment horizontal="center" vertical="center"/>
      <protection locked="0"/>
    </xf>
    <xf numFmtId="7" fontId="2" fillId="3" borderId="65" xfId="0" applyNumberFormat="1" applyFont="1" applyFill="1" applyBorder="1" applyAlignment="1" applyProtection="1">
      <alignment horizontal="center" vertical="center"/>
      <protection locked="0"/>
    </xf>
    <xf numFmtId="7" fontId="2" fillId="3" borderId="40" xfId="0" applyNumberFormat="1" applyFont="1" applyFill="1" applyBorder="1" applyAlignment="1" applyProtection="1">
      <alignment horizontal="center" vertical="center"/>
      <protection locked="0"/>
    </xf>
    <xf numFmtId="7" fontId="2" fillId="3" borderId="47" xfId="0" applyNumberFormat="1" applyFont="1" applyFill="1" applyBorder="1" applyAlignment="1" applyProtection="1">
      <alignment horizontal="center" vertical="center"/>
      <protection locked="0"/>
    </xf>
    <xf numFmtId="0" fontId="44" fillId="0" borderId="66" xfId="0" applyFont="1" applyBorder="1" applyAlignment="1">
      <alignment horizontal="center" wrapText="1"/>
    </xf>
    <xf numFmtId="0" fontId="44" fillId="0" borderId="67" xfId="0" applyFont="1" applyBorder="1" applyAlignment="1">
      <alignment horizontal="center" wrapText="1"/>
    </xf>
    <xf numFmtId="49" fontId="58" fillId="0" borderId="63" xfId="0" applyNumberFormat="1" applyFont="1" applyBorder="1" applyAlignment="1">
      <alignment horizontal="center" vertical="top" wrapText="1"/>
    </xf>
    <xf numFmtId="0" fontId="3" fillId="0" borderId="0" xfId="0" applyFont="1" applyAlignment="1">
      <alignment horizontal="center"/>
    </xf>
    <xf numFmtId="0" fontId="3" fillId="0" borderId="0" xfId="0" applyFont="1" applyAlignment="1">
      <alignment horizontal="left"/>
    </xf>
    <xf numFmtId="0" fontId="3" fillId="4" borderId="8" xfId="0" applyFont="1" applyFill="1" applyBorder="1" applyAlignment="1">
      <alignment horizontal="center" vertical="center"/>
    </xf>
    <xf numFmtId="0" fontId="3" fillId="4" borderId="46" xfId="0" applyFont="1" applyFill="1" applyBorder="1" applyAlignment="1">
      <alignment horizontal="center" vertical="center"/>
    </xf>
    <xf numFmtId="0" fontId="3" fillId="4" borderId="48" xfId="0" applyFont="1" applyFill="1" applyBorder="1" applyAlignment="1">
      <alignment horizontal="center" vertical="center"/>
    </xf>
    <xf numFmtId="0" fontId="3" fillId="4" borderId="43" xfId="0" applyFont="1" applyFill="1" applyBorder="1" applyAlignment="1">
      <alignment horizontal="center" vertical="center"/>
    </xf>
    <xf numFmtId="0" fontId="3" fillId="4" borderId="52" xfId="0" applyFont="1" applyFill="1" applyBorder="1" applyAlignment="1">
      <alignment horizontal="center" vertical="center"/>
    </xf>
    <xf numFmtId="0" fontId="4" fillId="4" borderId="0" xfId="0" applyFont="1" applyFill="1" applyAlignment="1">
      <alignment vertical="center"/>
    </xf>
    <xf numFmtId="0" fontId="5" fillId="5" borderId="0" xfId="0" applyFont="1" applyFill="1" applyAlignment="1">
      <alignment vertical="center"/>
    </xf>
    <xf numFmtId="0" fontId="3" fillId="4" borderId="66" xfId="0" applyFont="1" applyFill="1" applyBorder="1" applyAlignment="1">
      <alignment horizontal="center" vertical="center"/>
    </xf>
    <xf numFmtId="0" fontId="0" fillId="0" borderId="14" xfId="0" applyBorder="1" applyAlignment="1">
      <alignment horizontal="center" vertical="center"/>
    </xf>
    <xf numFmtId="0" fontId="0" fillId="0" borderId="67" xfId="0" applyBorder="1" applyAlignment="1">
      <alignment horizontal="center" vertical="center"/>
    </xf>
    <xf numFmtId="0" fontId="0" fillId="0" borderId="14" xfId="0" applyBorder="1"/>
    <xf numFmtId="0" fontId="0" fillId="0" borderId="67" xfId="0" applyBorder="1"/>
    <xf numFmtId="0" fontId="3" fillId="4" borderId="14" xfId="0" applyFont="1" applyFill="1" applyBorder="1" applyAlignment="1">
      <alignment horizontal="center" vertical="center"/>
    </xf>
    <xf numFmtId="7" fontId="7" fillId="0" borderId="0" xfId="0" applyNumberFormat="1" applyFont="1" applyAlignment="1">
      <alignment horizontal="center" vertical="center"/>
    </xf>
    <xf numFmtId="7" fontId="7" fillId="0" borderId="66" xfId="0" applyNumberFormat="1" applyFont="1" applyBorder="1" applyAlignment="1">
      <alignment horizontal="center" vertical="center"/>
    </xf>
    <xf numFmtId="7" fontId="7" fillId="0" borderId="67" xfId="0" applyNumberFormat="1" applyFont="1" applyBorder="1" applyAlignment="1">
      <alignment horizontal="center" vertical="center"/>
    </xf>
    <xf numFmtId="0" fontId="4" fillId="4" borderId="0" xfId="0" applyFont="1" applyFill="1" applyAlignment="1">
      <alignment horizontal="left" vertical="center"/>
    </xf>
    <xf numFmtId="0" fontId="5" fillId="5" borderId="0" xfId="0" applyFont="1" applyFill="1" applyAlignment="1">
      <alignment horizontal="left" vertical="center"/>
    </xf>
    <xf numFmtId="0" fontId="32" fillId="4" borderId="16" xfId="0" applyFont="1" applyFill="1" applyBorder="1" applyAlignment="1">
      <alignment horizontal="center" vertical="center"/>
    </xf>
    <xf numFmtId="0" fontId="32" fillId="4" borderId="24" xfId="0" applyFont="1" applyFill="1" applyBorder="1" applyAlignment="1">
      <alignment horizontal="center" vertical="center"/>
    </xf>
    <xf numFmtId="0" fontId="32" fillId="4" borderId="58" xfId="0" applyFont="1" applyFill="1" applyBorder="1" applyAlignment="1">
      <alignment horizontal="center" vertical="center"/>
    </xf>
    <xf numFmtId="0" fontId="32" fillId="4" borderId="26" xfId="0" applyFont="1" applyFill="1" applyBorder="1" applyAlignment="1">
      <alignment horizontal="center" vertical="center"/>
    </xf>
    <xf numFmtId="0" fontId="32" fillId="4" borderId="5" xfId="0" applyFont="1" applyFill="1" applyBorder="1" applyAlignment="1">
      <alignment horizontal="center" vertical="center"/>
    </xf>
    <xf numFmtId="0" fontId="32" fillId="4" borderId="6" xfId="0" applyFont="1" applyFill="1" applyBorder="1" applyAlignment="1">
      <alignment horizontal="center" vertical="center"/>
    </xf>
    <xf numFmtId="0" fontId="4" fillId="0" borderId="70" xfId="0" applyFont="1" applyBorder="1" applyAlignment="1">
      <alignment horizontal="center" vertical="top" wrapText="1"/>
    </xf>
    <xf numFmtId="0" fontId="4" fillId="0" borderId="25" xfId="0" applyFont="1" applyBorder="1" applyAlignment="1">
      <alignment horizontal="center" vertical="top" wrapText="1"/>
    </xf>
    <xf numFmtId="0" fontId="3" fillId="0" borderId="43" xfId="0" applyFont="1" applyBorder="1" applyAlignment="1">
      <alignment horizontal="center" vertical="center"/>
    </xf>
    <xf numFmtId="0" fontId="3" fillId="0" borderId="9" xfId="0" applyFont="1" applyBorder="1" applyAlignment="1">
      <alignment horizontal="center" vertical="center"/>
    </xf>
    <xf numFmtId="0" fontId="4" fillId="7" borderId="68" xfId="0" applyFont="1" applyFill="1" applyBorder="1" applyAlignment="1">
      <alignment horizontal="left" vertical="center" wrapText="1"/>
    </xf>
    <xf numFmtId="0" fontId="4" fillId="7" borderId="69" xfId="0" applyFont="1" applyFill="1" applyBorder="1" applyAlignment="1">
      <alignment horizontal="left" vertical="center" wrapText="1"/>
    </xf>
    <xf numFmtId="0" fontId="3" fillId="0" borderId="13" xfId="0" applyFont="1" applyBorder="1" applyAlignment="1">
      <alignment horizontal="left"/>
    </xf>
    <xf numFmtId="0" fontId="3" fillId="0" borderId="44" xfId="0" applyFont="1" applyBorder="1" applyAlignment="1">
      <alignment horizontal="left"/>
    </xf>
    <xf numFmtId="49" fontId="3" fillId="0" borderId="52" xfId="0" applyNumberFormat="1" applyFont="1" applyBorder="1" applyAlignment="1">
      <alignment horizontal="left" vertical="center" wrapText="1"/>
    </xf>
    <xf numFmtId="0" fontId="0" fillId="0" borderId="52" xfId="0" applyBorder="1"/>
    <xf numFmtId="7" fontId="2" fillId="2" borderId="34" xfId="0" applyNumberFormat="1" applyFont="1" applyFill="1" applyBorder="1" applyAlignment="1">
      <alignment horizontal="center" vertical="center"/>
    </xf>
    <xf numFmtId="44" fontId="2" fillId="2" borderId="42" xfId="0" applyNumberFormat="1" applyFont="1" applyFill="1" applyBorder="1" applyAlignment="1">
      <alignment horizontal="center" vertical="center"/>
    </xf>
    <xf numFmtId="0" fontId="6" fillId="0" borderId="0" xfId="0" applyFont="1" applyAlignment="1">
      <alignment horizontal="left"/>
    </xf>
    <xf numFmtId="0" fontId="4" fillId="0" borderId="62" xfId="0" applyFont="1" applyBorder="1" applyAlignment="1">
      <alignment horizontal="left" vertical="top" wrapText="1"/>
    </xf>
    <xf numFmtId="0" fontId="4" fillId="0" borderId="64" xfId="0" applyFont="1" applyBorder="1" applyAlignment="1">
      <alignment horizontal="left" vertical="top" wrapText="1"/>
    </xf>
    <xf numFmtId="0" fontId="4" fillId="0" borderId="39" xfId="0" applyFont="1" applyBorder="1" applyAlignment="1">
      <alignment horizontal="left" vertical="top" wrapText="1"/>
    </xf>
    <xf numFmtId="0" fontId="4" fillId="0" borderId="65" xfId="0" applyFont="1" applyBorder="1" applyAlignment="1">
      <alignment horizontal="left" vertical="top" wrapText="1"/>
    </xf>
    <xf numFmtId="0" fontId="4" fillId="0" borderId="40" xfId="0" applyFont="1" applyBorder="1" applyAlignment="1">
      <alignment horizontal="left" vertical="top" wrapText="1"/>
    </xf>
    <xf numFmtId="0" fontId="4" fillId="0" borderId="47" xfId="0" applyFont="1" applyBorder="1" applyAlignment="1">
      <alignment horizontal="left" vertical="top" wrapText="1"/>
    </xf>
    <xf numFmtId="7" fontId="2" fillId="8" borderId="62" xfId="0" applyNumberFormat="1" applyFont="1" applyFill="1" applyBorder="1" applyAlignment="1">
      <alignment horizontal="center" vertical="center"/>
    </xf>
    <xf numFmtId="7" fontId="2" fillId="8" borderId="64" xfId="0" applyNumberFormat="1" applyFont="1" applyFill="1" applyBorder="1" applyAlignment="1">
      <alignment horizontal="center" vertical="center"/>
    </xf>
    <xf numFmtId="7" fontId="2" fillId="8" borderId="39" xfId="0" applyNumberFormat="1" applyFont="1" applyFill="1" applyBorder="1" applyAlignment="1">
      <alignment horizontal="center" vertical="center"/>
    </xf>
    <xf numFmtId="7" fontId="2" fillId="8" borderId="65" xfId="0" applyNumberFormat="1" applyFont="1" applyFill="1" applyBorder="1" applyAlignment="1">
      <alignment horizontal="center" vertical="center"/>
    </xf>
    <xf numFmtId="7" fontId="2" fillId="8" borderId="40" xfId="0" applyNumberFormat="1" applyFont="1" applyFill="1" applyBorder="1" applyAlignment="1">
      <alignment horizontal="center" vertical="center"/>
    </xf>
    <xf numFmtId="7" fontId="2" fillId="8" borderId="47" xfId="0" applyNumberFormat="1" applyFont="1" applyFill="1" applyBorder="1" applyAlignment="1">
      <alignment horizontal="center" vertical="center"/>
    </xf>
    <xf numFmtId="0" fontId="0" fillId="0" borderId="0" xfId="0" applyAlignment="1">
      <alignment horizontal="center" vertical="center"/>
    </xf>
    <xf numFmtId="0" fontId="0" fillId="0" borderId="65" xfId="0" applyBorder="1" applyAlignment="1">
      <alignment horizontal="center" vertical="center"/>
    </xf>
    <xf numFmtId="0" fontId="4" fillId="0" borderId="33" xfId="0" applyFont="1" applyBorder="1" applyAlignment="1">
      <alignment horizontal="center" vertical="top" wrapText="1"/>
    </xf>
    <xf numFmtId="0" fontId="32" fillId="4" borderId="8" xfId="0" applyFont="1" applyFill="1" applyBorder="1" applyAlignment="1">
      <alignment horizontal="center" vertical="center"/>
    </xf>
    <xf numFmtId="0" fontId="32" fillId="4" borderId="46" xfId="0" applyFont="1" applyFill="1" applyBorder="1" applyAlignment="1">
      <alignment horizontal="center" vertical="center"/>
    </xf>
    <xf numFmtId="0" fontId="32" fillId="4" borderId="9" xfId="0" applyFont="1" applyFill="1" applyBorder="1" applyAlignment="1">
      <alignment horizontal="center" vertical="center"/>
    </xf>
    <xf numFmtId="0" fontId="4" fillId="6" borderId="0" xfId="0" applyFont="1" applyFill="1" applyAlignment="1">
      <alignment horizontal="left"/>
    </xf>
    <xf numFmtId="0" fontId="29" fillId="0" borderId="62" xfId="0" applyFont="1" applyBorder="1" applyAlignment="1">
      <alignment horizontal="left" vertical="top" wrapText="1"/>
    </xf>
    <xf numFmtId="0" fontId="3" fillId="0" borderId="63" xfId="0" applyFont="1" applyBorder="1" applyAlignment="1">
      <alignment horizontal="left" vertical="top" wrapText="1"/>
    </xf>
    <xf numFmtId="0" fontId="3" fillId="0" borderId="64" xfId="0" applyFont="1" applyBorder="1" applyAlignment="1">
      <alignment horizontal="left" vertical="top" wrapText="1"/>
    </xf>
    <xf numFmtId="0" fontId="3" fillId="0" borderId="39" xfId="0" applyFont="1" applyBorder="1" applyAlignment="1">
      <alignment horizontal="left" vertical="top" wrapText="1"/>
    </xf>
    <xf numFmtId="0" fontId="3" fillId="0" borderId="0" xfId="0" applyFont="1" applyAlignment="1">
      <alignment horizontal="left" vertical="top" wrapText="1"/>
    </xf>
    <xf numFmtId="0" fontId="3" fillId="0" borderId="65" xfId="0" applyFont="1" applyBorder="1" applyAlignment="1">
      <alignment horizontal="left" vertical="top" wrapText="1"/>
    </xf>
    <xf numFmtId="0" fontId="3" fillId="0" borderId="40" xfId="0" applyFont="1" applyBorder="1" applyAlignment="1">
      <alignment horizontal="left" vertical="top" wrapText="1"/>
    </xf>
    <xf numFmtId="0" fontId="3" fillId="0" borderId="28" xfId="0" applyFont="1" applyBorder="1" applyAlignment="1">
      <alignment horizontal="left" vertical="top" wrapText="1"/>
    </xf>
    <xf numFmtId="0" fontId="3" fillId="0" borderId="47" xfId="0" applyFont="1" applyBorder="1" applyAlignment="1">
      <alignment horizontal="left" vertical="top" wrapText="1"/>
    </xf>
    <xf numFmtId="0" fontId="31" fillId="0" borderId="0" xfId="0" applyFont="1" applyAlignment="1">
      <alignment horizontal="left" vertical="top" wrapText="1"/>
    </xf>
    <xf numFmtId="0" fontId="3" fillId="4" borderId="66" xfId="0" applyFont="1" applyFill="1" applyBorder="1" applyAlignment="1">
      <alignment horizontal="left" vertical="center"/>
    </xf>
    <xf numFmtId="0" fontId="3" fillId="4" borderId="14" xfId="0" applyFont="1" applyFill="1" applyBorder="1" applyAlignment="1">
      <alignment horizontal="left" vertical="center"/>
    </xf>
    <xf numFmtId="0" fontId="3" fillId="4" borderId="67" xfId="0" applyFont="1" applyFill="1" applyBorder="1" applyAlignment="1">
      <alignment horizontal="left" vertical="center"/>
    </xf>
    <xf numFmtId="0" fontId="3" fillId="0" borderId="17" xfId="0" applyFont="1" applyBorder="1" applyAlignment="1">
      <alignment horizontal="left"/>
    </xf>
    <xf numFmtId="0" fontId="3" fillId="0" borderId="8" xfId="0" applyFont="1" applyBorder="1" applyAlignment="1">
      <alignment horizontal="left"/>
    </xf>
    <xf numFmtId="0" fontId="3" fillId="0" borderId="36" xfId="0" applyFont="1" applyBorder="1" applyAlignment="1">
      <alignment horizontal="left"/>
    </xf>
    <xf numFmtId="0" fontId="3" fillId="0" borderId="34" xfId="0" applyFont="1" applyBorder="1" applyAlignment="1">
      <alignment horizontal="left"/>
    </xf>
    <xf numFmtId="0" fontId="4" fillId="7" borderId="68" xfId="0" applyFont="1" applyFill="1" applyBorder="1" applyAlignment="1">
      <alignment horizontal="center" vertical="center" wrapText="1"/>
    </xf>
    <xf numFmtId="0" fontId="4" fillId="7" borderId="72" xfId="0" applyFont="1" applyFill="1" applyBorder="1" applyAlignment="1">
      <alignment horizontal="center" vertical="center" wrapText="1"/>
    </xf>
    <xf numFmtId="0" fontId="3" fillId="4" borderId="62" xfId="0" applyFont="1" applyFill="1" applyBorder="1" applyAlignment="1">
      <alignment horizontal="center" vertical="center"/>
    </xf>
    <xf numFmtId="0" fontId="3" fillId="4" borderId="63" xfId="0" applyFont="1" applyFill="1" applyBorder="1" applyAlignment="1">
      <alignment horizontal="center" vertical="center"/>
    </xf>
    <xf numFmtId="0" fontId="3" fillId="4" borderId="64" xfId="0" applyFont="1" applyFill="1" applyBorder="1" applyAlignment="1">
      <alignment horizontal="center" vertical="center"/>
    </xf>
    <xf numFmtId="7" fontId="2" fillId="0" borderId="40" xfId="0" applyNumberFormat="1" applyFont="1" applyBorder="1" applyAlignment="1">
      <alignment horizontal="center" vertical="center"/>
    </xf>
    <xf numFmtId="7" fontId="2" fillId="0" borderId="47" xfId="0" applyNumberFormat="1" applyFont="1" applyBorder="1" applyAlignment="1">
      <alignment horizontal="center" vertical="center"/>
    </xf>
    <xf numFmtId="7" fontId="2" fillId="0" borderId="66" xfId="0" applyNumberFormat="1" applyFont="1" applyBorder="1" applyAlignment="1">
      <alignment horizontal="center" vertical="center"/>
    </xf>
    <xf numFmtId="7" fontId="2" fillId="0" borderId="67" xfId="0" applyNumberFormat="1" applyFont="1" applyBorder="1" applyAlignment="1">
      <alignment horizontal="center" vertical="center"/>
    </xf>
    <xf numFmtId="9" fontId="3" fillId="0" borderId="27" xfId="0" applyNumberFormat="1" applyFont="1" applyBorder="1" applyAlignment="1">
      <alignment horizontal="center"/>
    </xf>
    <xf numFmtId="0" fontId="3" fillId="0" borderId="20" xfId="0" applyFont="1" applyBorder="1" applyAlignment="1">
      <alignment horizontal="center"/>
    </xf>
    <xf numFmtId="0" fontId="4" fillId="0" borderId="52" xfId="0" applyFont="1" applyBorder="1" applyAlignment="1">
      <alignment horizontal="center" vertical="center"/>
    </xf>
    <xf numFmtId="0" fontId="4" fillId="0" borderId="71" xfId="0" applyFont="1" applyBorder="1" applyAlignment="1">
      <alignment horizontal="center" vertical="center"/>
    </xf>
    <xf numFmtId="9" fontId="3" fillId="0" borderId="17" xfId="0" applyNumberFormat="1" applyFont="1" applyBorder="1" applyAlignment="1">
      <alignment horizontal="center"/>
    </xf>
    <xf numFmtId="0" fontId="3" fillId="0" borderId="7" xfId="0" applyFont="1" applyBorder="1" applyAlignment="1">
      <alignment horizontal="center"/>
    </xf>
    <xf numFmtId="9" fontId="3" fillId="0" borderId="36" xfId="0" applyNumberFormat="1" applyFont="1" applyBorder="1" applyAlignment="1">
      <alignment horizontal="center"/>
    </xf>
    <xf numFmtId="0" fontId="3" fillId="0" borderId="37" xfId="0" applyFont="1" applyBorder="1" applyAlignment="1">
      <alignment horizontal="center"/>
    </xf>
    <xf numFmtId="0" fontId="4" fillId="0" borderId="0" xfId="0" applyFont="1" applyAlignment="1">
      <alignment horizontal="left"/>
    </xf>
    <xf numFmtId="0" fontId="3" fillId="0" borderId="63" xfId="0" applyFont="1" applyBorder="1" applyAlignment="1">
      <alignment horizontal="center"/>
    </xf>
    <xf numFmtId="0" fontId="3" fillId="0" borderId="43" xfId="0" applyFont="1" applyBorder="1" applyAlignment="1">
      <alignment horizontal="left"/>
    </xf>
    <xf numFmtId="0" fontId="3" fillId="0" borderId="48" xfId="0" applyFont="1" applyBorder="1" applyAlignment="1">
      <alignment horizontal="left"/>
    </xf>
    <xf numFmtId="9" fontId="3" fillId="0" borderId="43" xfId="0" applyNumberFormat="1" applyFont="1" applyBorder="1" applyAlignment="1">
      <alignment horizontal="center"/>
    </xf>
    <xf numFmtId="9" fontId="3" fillId="0" borderId="48" xfId="0" applyNumberFormat="1" applyFont="1" applyBorder="1" applyAlignment="1">
      <alignment horizontal="center"/>
    </xf>
    <xf numFmtId="0" fontId="3" fillId="0" borderId="27" xfId="0" applyFont="1" applyBorder="1" applyAlignment="1">
      <alignment horizontal="left"/>
    </xf>
    <xf numFmtId="0" fontId="3" fillId="0" borderId="21" xfId="0" applyFont="1" applyBorder="1" applyAlignment="1">
      <alignment horizontal="left"/>
    </xf>
    <xf numFmtId="0" fontId="4" fillId="6" borderId="0" xfId="0" applyFont="1" applyFill="1"/>
    <xf numFmtId="0" fontId="3" fillId="4" borderId="67" xfId="0" applyFont="1" applyFill="1" applyBorder="1" applyAlignment="1">
      <alignment horizontal="center" vertical="center"/>
    </xf>
    <xf numFmtId="0" fontId="20" fillId="0" borderId="0" xfId="0" applyFont="1" applyAlignment="1">
      <alignment horizontal="center"/>
    </xf>
    <xf numFmtId="0" fontId="11" fillId="0" borderId="0" xfId="0" applyFont="1" applyAlignment="1">
      <alignment horizontal="center"/>
    </xf>
    <xf numFmtId="0" fontId="52" fillId="9" borderId="74" xfId="9" applyFont="1" applyFill="1" applyBorder="1" applyAlignment="1">
      <alignment horizontal="left" vertical="top" wrapText="1" indent="1"/>
    </xf>
    <xf numFmtId="0" fontId="52" fillId="9" borderId="76" xfId="9" applyFont="1" applyFill="1" applyBorder="1" applyAlignment="1">
      <alignment horizontal="left" vertical="top" wrapText="1" indent="1"/>
    </xf>
    <xf numFmtId="0" fontId="52" fillId="9" borderId="75" xfId="9" applyFont="1" applyFill="1" applyBorder="1" applyAlignment="1">
      <alignment horizontal="left" vertical="top" wrapText="1" indent="1"/>
    </xf>
    <xf numFmtId="0" fontId="54" fillId="0" borderId="0" xfId="9" applyFont="1" applyAlignment="1">
      <alignment horizontal="left" vertical="top" wrapText="1" indent="1"/>
    </xf>
    <xf numFmtId="0" fontId="53" fillId="0" borderId="0" xfId="9" applyFont="1" applyAlignment="1">
      <alignment horizontal="left" vertical="top" wrapText="1" indent="1"/>
    </xf>
  </cellXfs>
  <cellStyles count="10">
    <cellStyle name="Comma" xfId="1" builtinId="3"/>
    <cellStyle name="Comma 2" xfId="2" xr:uid="{00000000-0005-0000-0000-000001000000}"/>
    <cellStyle name="Currency" xfId="3" builtinId="4"/>
    <cellStyle name="Currency 2" xfId="4" xr:uid="{00000000-0005-0000-0000-000003000000}"/>
    <cellStyle name="Hyperlink" xfId="5" builtinId="8"/>
    <cellStyle name="Normal" xfId="0" builtinId="0"/>
    <cellStyle name="Normal 2" xfId="6" xr:uid="{00000000-0005-0000-0000-000006000000}"/>
    <cellStyle name="Normal 3" xfId="9" xr:uid="{00000000-0005-0000-0000-000007000000}"/>
    <cellStyle name="Percent" xfId="7" builtinId="5"/>
    <cellStyle name="Percent 2" xfId="8" xr:uid="{00000000-0005-0000-0000-000009000000}"/>
  </cellStyles>
  <dxfs count="14">
    <dxf>
      <font>
        <condense val="0"/>
        <extend val="0"/>
        <color indexed="9"/>
      </font>
    </dxf>
    <dxf>
      <font>
        <condense val="0"/>
        <extend val="0"/>
        <color indexed="9"/>
      </font>
    </dxf>
    <dxf>
      <fill>
        <patternFill>
          <bgColor indexed="29"/>
        </patternFill>
      </fill>
    </dxf>
    <dxf>
      <fill>
        <patternFill>
          <bgColor indexed="42"/>
        </patternFill>
      </fill>
    </dxf>
    <dxf>
      <font>
        <condense val="0"/>
        <extend val="0"/>
        <color indexed="9"/>
      </font>
    </dxf>
    <dxf>
      <fill>
        <patternFill>
          <bgColor indexed="29"/>
        </patternFill>
      </fill>
    </dxf>
    <dxf>
      <fill>
        <patternFill>
          <bgColor indexed="42"/>
        </patternFill>
      </fill>
    </dxf>
    <dxf>
      <fill>
        <patternFill>
          <bgColor indexed="46"/>
        </patternFill>
      </fill>
    </dxf>
    <dxf>
      <font>
        <condense val="0"/>
        <extend val="0"/>
        <color indexed="9"/>
      </font>
    </dxf>
    <dxf>
      <font>
        <condense val="0"/>
        <extend val="0"/>
        <color indexed="9"/>
      </font>
    </dxf>
    <dxf>
      <fill>
        <patternFill>
          <bgColor indexed="29"/>
        </patternFill>
      </fill>
    </dxf>
    <dxf>
      <fill>
        <patternFill>
          <bgColor indexed="42"/>
        </patternFill>
      </fill>
    </dxf>
    <dxf>
      <fill>
        <patternFill>
          <bgColor indexed="46"/>
        </patternFill>
      </fill>
    </dxf>
    <dxf>
      <font>
        <condense val="0"/>
        <extend val="0"/>
        <color indexed="9"/>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a:ea typeface="Arial"/>
                <a:cs typeface="Arial"/>
              </a:defRPr>
            </a:pPr>
            <a:r>
              <a:rPr lang="en-US"/>
              <a:t>Energy Savings as a Percentage of Existing Consumption</a:t>
            </a:r>
          </a:p>
        </c:rich>
      </c:tx>
      <c:layout>
        <c:manualLayout>
          <c:xMode val="edge"/>
          <c:yMode val="edge"/>
          <c:x val="0.16292145046115047"/>
          <c:y val="1.9157278417120938E-2"/>
        </c:manualLayout>
      </c:layout>
      <c:overlay val="0"/>
      <c:spPr>
        <a:noFill/>
        <a:ln w="25400">
          <a:noFill/>
        </a:ln>
      </c:spPr>
    </c:title>
    <c:autoTitleDeleted val="0"/>
    <c:plotArea>
      <c:layout>
        <c:manualLayout>
          <c:layoutTarget val="inner"/>
          <c:xMode val="edge"/>
          <c:yMode val="edge"/>
          <c:x val="0.27247191011235966"/>
          <c:y val="0.28735739702091212"/>
          <c:w val="0.48314606741573035"/>
          <c:h val="0.65900629716795811"/>
        </c:manualLayout>
      </c:layout>
      <c:pieChart>
        <c:varyColors val="1"/>
        <c:ser>
          <c:idx val="0"/>
          <c:order val="0"/>
          <c:spPr>
            <a:solidFill>
              <a:srgbClr val="9999FF"/>
            </a:solidFill>
            <a:ln w="12700">
              <a:solidFill>
                <a:srgbClr val="000000"/>
              </a:solidFill>
              <a:prstDash val="solid"/>
            </a:ln>
          </c:spPr>
          <c:dPt>
            <c:idx val="0"/>
            <c:bubble3D val="0"/>
            <c:extLst>
              <c:ext xmlns:c16="http://schemas.microsoft.com/office/drawing/2014/chart" uri="{C3380CC4-5D6E-409C-BE32-E72D297353CC}">
                <c16:uniqueId val="{00000000-BE2F-4CF7-839C-5A2C86D30E37}"/>
              </c:ext>
            </c:extLst>
          </c:dPt>
          <c:dPt>
            <c:idx val="1"/>
            <c:bubble3D val="0"/>
            <c:spPr>
              <a:solidFill>
                <a:srgbClr val="993366"/>
              </a:solidFill>
              <a:ln w="12700">
                <a:solidFill>
                  <a:srgbClr val="000000"/>
                </a:solidFill>
                <a:prstDash val="solid"/>
              </a:ln>
            </c:spPr>
            <c:extLst>
              <c:ext xmlns:c16="http://schemas.microsoft.com/office/drawing/2014/chart" uri="{C3380CC4-5D6E-409C-BE32-E72D297353CC}">
                <c16:uniqueId val="{00000001-BE2F-4CF7-839C-5A2C86D30E37}"/>
              </c:ext>
            </c:extLst>
          </c:dPt>
          <c:dLbls>
            <c:dLbl>
              <c:idx val="1"/>
              <c:spPr>
                <a:noFill/>
                <a:ln w="25400">
                  <a:noFill/>
                </a:ln>
              </c:spPr>
              <c:txPr>
                <a:bodyPr/>
                <a:lstStyle/>
                <a:p>
                  <a:pPr>
                    <a:defRPr sz="1575" b="0" i="0" u="none" strike="noStrike" baseline="0">
                      <a:solidFill>
                        <a:srgbClr val="000000"/>
                      </a:solidFill>
                      <a:latin typeface="Arial"/>
                      <a:ea typeface="Arial"/>
                      <a:cs typeface="Arial"/>
                    </a:defRPr>
                  </a:pPr>
                  <a:endParaRPr lang="en-US"/>
                </a:p>
              </c:txPr>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BE2F-4CF7-839C-5A2C86D30E37}"/>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extLst>
          </c:dLbls>
          <c:val>
            <c:numRef>
              <c:f>'Financial Summary'!$E$12:$F$12</c:f>
              <c:numCache>
                <c:formatCode>#,##0</c:formatCode>
                <c:ptCount val="2"/>
                <c:pt idx="0" formatCode="#,##0_);\(#,##0\)">
                  <c:v>0</c:v>
                </c:pt>
                <c:pt idx="1">
                  <c:v>0</c:v>
                </c:pt>
              </c:numCache>
            </c:numRef>
          </c:val>
          <c:extLst>
            <c:ext xmlns:c16="http://schemas.microsoft.com/office/drawing/2014/chart" uri="{C3380CC4-5D6E-409C-BE32-E72D297353CC}">
              <c16:uniqueId val="{00000002-BE2F-4CF7-839C-5A2C86D30E37}"/>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000000000000022" r="0.75000000000000022" t="1" header="0.5" footer="0.5"/>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75" b="1" i="0" u="none" strike="noStrike" baseline="0">
                <a:solidFill>
                  <a:srgbClr val="000000"/>
                </a:solidFill>
                <a:latin typeface="Arial"/>
                <a:ea typeface="Arial"/>
                <a:cs typeface="Arial"/>
              </a:defRPr>
            </a:pPr>
            <a:r>
              <a:rPr lang="en-US"/>
              <a:t>Cummulative Savings at Current Energy Prices*</a:t>
            </a:r>
          </a:p>
        </c:rich>
      </c:tx>
      <c:layout>
        <c:manualLayout>
          <c:xMode val="edge"/>
          <c:yMode val="edge"/>
          <c:x val="0.13802843020690789"/>
          <c:y val="3.0769230769230771E-2"/>
        </c:manualLayout>
      </c:layout>
      <c:overlay val="0"/>
      <c:spPr>
        <a:noFill/>
        <a:ln w="25400">
          <a:noFill/>
        </a:ln>
      </c:spPr>
    </c:title>
    <c:autoTitleDeleted val="0"/>
    <c:plotArea>
      <c:layout>
        <c:manualLayout>
          <c:layoutTarget val="inner"/>
          <c:xMode val="edge"/>
          <c:yMode val="edge"/>
          <c:x val="0.1154931166003474"/>
          <c:y val="0.16153846153846166"/>
          <c:w val="0.8450715848805912"/>
          <c:h val="0.67692307692307763"/>
        </c:manualLayout>
      </c:layout>
      <c:barChart>
        <c:barDir val="col"/>
        <c:grouping val="clustered"/>
        <c:varyColors val="0"/>
        <c:ser>
          <c:idx val="0"/>
          <c:order val="0"/>
          <c:tx>
            <c:v>Cummulative Savings at Current Energy Prices</c:v>
          </c:tx>
          <c:spPr>
            <a:solidFill>
              <a:srgbClr val="9999FF"/>
            </a:solidFill>
            <a:ln w="12700">
              <a:solidFill>
                <a:srgbClr val="000000"/>
              </a:solidFill>
              <a:prstDash val="solid"/>
            </a:ln>
          </c:spPr>
          <c:invertIfNegative val="0"/>
          <c:val>
            <c:numRef>
              <c:f>'Financial Summary'!$D$15:$D$19</c:f>
              <c:numCache>
                <c:formatCode>"$"#,##0_);\("$"#,##0\)</c:formatCode>
                <c:ptCount val="5"/>
                <c:pt idx="0">
                  <c:v>0</c:v>
                </c:pt>
                <c:pt idx="1">
                  <c:v>0</c:v>
                </c:pt>
                <c:pt idx="2">
                  <c:v>0</c:v>
                </c:pt>
                <c:pt idx="3">
                  <c:v>0</c:v>
                </c:pt>
                <c:pt idx="4">
                  <c:v>0</c:v>
                </c:pt>
              </c:numCache>
            </c:numRef>
          </c:val>
          <c:extLst>
            <c:ext xmlns:c16="http://schemas.microsoft.com/office/drawing/2014/chart" uri="{C3380CC4-5D6E-409C-BE32-E72D297353CC}">
              <c16:uniqueId val="{00000000-2D8E-4398-B29E-72C196598F0E}"/>
            </c:ext>
          </c:extLst>
        </c:ser>
        <c:dLbls>
          <c:showLegendKey val="0"/>
          <c:showVal val="0"/>
          <c:showCatName val="0"/>
          <c:showSerName val="0"/>
          <c:showPercent val="0"/>
          <c:showBubbleSize val="0"/>
        </c:dLbls>
        <c:gapWidth val="30"/>
        <c:axId val="457084256"/>
        <c:axId val="1"/>
      </c:barChart>
      <c:catAx>
        <c:axId val="457084256"/>
        <c:scaling>
          <c:orientation val="minMax"/>
        </c:scaling>
        <c:delete val="0"/>
        <c:axPos val="b"/>
        <c:title>
          <c:tx>
            <c:rich>
              <a:bodyPr/>
              <a:lstStyle/>
              <a:p>
                <a:pPr>
                  <a:defRPr sz="800" b="1" i="0" u="none" strike="noStrike" baseline="0">
                    <a:solidFill>
                      <a:srgbClr val="000000"/>
                    </a:solidFill>
                    <a:latin typeface="Arial"/>
                    <a:ea typeface="Arial"/>
                    <a:cs typeface="Arial"/>
                  </a:defRPr>
                </a:pPr>
                <a:r>
                  <a:rPr lang="en-US"/>
                  <a:t>Year</a:t>
                </a:r>
              </a:p>
            </c:rich>
          </c:tx>
          <c:layout>
            <c:manualLayout>
              <c:xMode val="edge"/>
              <c:yMode val="edge"/>
              <c:x val="0.39999999999999997"/>
              <c:y val="0.90384615384615385"/>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quot;$&quot;#,##0_);\(&quot;$&quot;#,##0\)" sourceLinked="1"/>
        <c:majorTickMark val="out"/>
        <c:minorTickMark val="none"/>
        <c:tickLblPos val="nextTo"/>
        <c:spPr>
          <a:ln w="3175">
            <a:solidFill>
              <a:srgbClr val="000000"/>
            </a:solidFill>
            <a:prstDash val="solid"/>
          </a:ln>
        </c:spPr>
        <c:txPr>
          <a:bodyPr rot="0" vert="horz"/>
          <a:lstStyle/>
          <a:p>
            <a:pPr>
              <a:defRPr sz="800" b="1" i="0" u="none" strike="noStrike" baseline="0">
                <a:solidFill>
                  <a:srgbClr val="000000"/>
                </a:solidFill>
                <a:latin typeface="Arial"/>
                <a:ea typeface="Arial"/>
                <a:cs typeface="Arial"/>
              </a:defRPr>
            </a:pPr>
            <a:endParaRPr lang="en-US"/>
          </a:p>
        </c:txPr>
        <c:crossAx val="457084256"/>
        <c:crosses val="autoZero"/>
        <c:crossBetween val="between"/>
      </c:valAx>
      <c:spPr>
        <a:solidFill>
          <a:srgbClr val="FFFFFF"/>
        </a:solidFill>
        <a:ln w="12700">
          <a:solidFill>
            <a:srgbClr val="00000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000000000000022" r="0.75000000000000022" t="1" header="0.5" footer="0.5"/>
    <c:pageSetup orientation="landscape"/>
  </c:printSettings>
</c:chartSpace>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noThreeD="1"/>
</file>

<file path=xl/ctrlProps/ctrlProp14.xml><?xml version="1.0" encoding="utf-8"?>
<formControlPr xmlns="http://schemas.microsoft.com/office/spreadsheetml/2009/9/main" objectType="CheckBox" noThreeD="1"/>
</file>

<file path=xl/ctrlProps/ctrlProp15.xml><?xml version="1.0" encoding="utf-8"?>
<formControlPr xmlns="http://schemas.microsoft.com/office/spreadsheetml/2009/9/main" objectType="CheckBox" noThreeD="1"/>
</file>

<file path=xl/ctrlProps/ctrlProp16.xml><?xml version="1.0" encoding="utf-8"?>
<formControlPr xmlns="http://schemas.microsoft.com/office/spreadsheetml/2009/9/main" objectType="CheckBox" noThreeD="1"/>
</file>

<file path=xl/ctrlProps/ctrlProp17.xml><?xml version="1.0" encoding="utf-8"?>
<formControlPr xmlns="http://schemas.microsoft.com/office/spreadsheetml/2009/9/main" objectType="CheckBox" noThreeD="1"/>
</file>

<file path=xl/ctrlProps/ctrlProp18.xml><?xml version="1.0" encoding="utf-8"?>
<formControlPr xmlns="http://schemas.microsoft.com/office/spreadsheetml/2009/9/main" objectType="CheckBox" noThreeD="1"/>
</file>

<file path=xl/ctrlProps/ctrlProp19.xml><?xml version="1.0" encoding="utf-8"?>
<formControlPr xmlns="http://schemas.microsoft.com/office/spreadsheetml/2009/9/main" objectType="CheckBox"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noThreeD="1"/>
</file>

<file path=xl/ctrlProps/ctrlProp21.xml><?xml version="1.0" encoding="utf-8"?>
<formControlPr xmlns="http://schemas.microsoft.com/office/spreadsheetml/2009/9/main" objectType="CheckBox" noThreeD="1"/>
</file>

<file path=xl/ctrlProps/ctrlProp22.xml><?xml version="1.0" encoding="utf-8"?>
<formControlPr xmlns="http://schemas.microsoft.com/office/spreadsheetml/2009/9/main" objectType="CheckBox" noThreeD="1"/>
</file>

<file path=xl/ctrlProps/ctrlProp23.xml><?xml version="1.0" encoding="utf-8"?>
<formControlPr xmlns="http://schemas.microsoft.com/office/spreadsheetml/2009/9/main" objectType="CheckBox" noThreeD="1"/>
</file>

<file path=xl/ctrlProps/ctrlProp24.xml><?xml version="1.0" encoding="utf-8"?>
<formControlPr xmlns="http://schemas.microsoft.com/office/spreadsheetml/2009/9/main" objectType="CheckBox"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noThreeD="1"/>
</file>

<file path=xl/ctrlProps/ctrlProp27.xml><?xml version="1.0" encoding="utf-8"?>
<formControlPr xmlns="http://schemas.microsoft.com/office/spreadsheetml/2009/9/main" objectType="CheckBox" noThreeD="1"/>
</file>

<file path=xl/ctrlProps/ctrlProp28.xml><?xml version="1.0" encoding="utf-8"?>
<formControlPr xmlns="http://schemas.microsoft.com/office/spreadsheetml/2009/9/main" objectType="CheckBox" noThreeD="1"/>
</file>

<file path=xl/ctrlProps/ctrlProp29.xml><?xml version="1.0" encoding="utf-8"?>
<formControlPr xmlns="http://schemas.microsoft.com/office/spreadsheetml/2009/9/main" objectType="CheckBox" noThreeD="1"/>
</file>

<file path=xl/ctrlProps/ctrlProp3.xml><?xml version="1.0" encoding="utf-8"?>
<formControlPr xmlns="http://schemas.microsoft.com/office/spreadsheetml/2009/9/main" objectType="CheckBox"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noThreeD="1"/>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0</xdr:col>
      <xdr:colOff>204700</xdr:colOff>
      <xdr:row>0</xdr:row>
      <xdr:rowOff>171449</xdr:rowOff>
    </xdr:from>
    <xdr:to>
      <xdr:col>13</xdr:col>
      <xdr:colOff>214225</xdr:colOff>
      <xdr:row>82</xdr:row>
      <xdr:rowOff>66674</xdr:rowOff>
    </xdr:to>
    <xdr:sp macro="" textlink="">
      <xdr:nvSpPr>
        <xdr:cNvPr id="26625" name="Text Box 1">
          <a:extLst>
            <a:ext uri="{FF2B5EF4-FFF2-40B4-BE49-F238E27FC236}">
              <a16:creationId xmlns:a16="http://schemas.microsoft.com/office/drawing/2014/main" id="{00000000-0008-0000-0000-000001680000}"/>
            </a:ext>
          </a:extLst>
        </xdr:cNvPr>
        <xdr:cNvSpPr txBox="1">
          <a:spLocks noChangeArrowheads="1"/>
        </xdr:cNvSpPr>
      </xdr:nvSpPr>
      <xdr:spPr bwMode="auto">
        <a:xfrm>
          <a:off x="171450" y="171449"/>
          <a:ext cx="7934325" cy="15516225"/>
        </a:xfrm>
        <a:prstGeom prst="rect">
          <a:avLst/>
        </a:prstGeom>
        <a:solidFill>
          <a:srgbClr val="FFFFFF"/>
        </a:solidFill>
        <a:ln w="9525" algn="ctr">
          <a:solidFill>
            <a:srgbClr val="000000"/>
          </a:solidFill>
          <a:miter lim="800000"/>
          <a:headEnd/>
          <a:tailEnd/>
        </a:ln>
        <a:effectLst>
          <a:outerShdw dist="35921" dir="2700000" algn="ctr" rotWithShape="0">
            <a:srgbClr val="808080"/>
          </a:outerShdw>
        </a:effectLst>
      </xdr:spPr>
      <xdr:txBody>
        <a:bodyPr vertOverflow="clip" wrap="square" lIns="91440" tIns="45720" rIns="91440" bIns="45720" anchor="t" upright="1"/>
        <a:lstStyle/>
        <a:p>
          <a:pPr algn="l" rtl="0">
            <a:defRPr sz="1000"/>
          </a:pPr>
          <a:r>
            <a:rPr lang="en-US" sz="1100" b="0" i="0" strike="noStrike">
              <a:solidFill>
                <a:srgbClr val="000000"/>
              </a:solidFill>
              <a:latin typeface="Calibri"/>
            </a:rPr>
            <a:t>INSTRUCTIONS FOR THE INTERACTIVE COMMERCIAL LIGHTING REBATE APPLICATION</a:t>
          </a:r>
        </a:p>
        <a:p>
          <a:pPr algn="l" rtl="0">
            <a:defRPr sz="1000"/>
          </a:pPr>
          <a:endParaRPr lang="en-US" sz="1100" b="0" i="0" strike="noStrike">
            <a:solidFill>
              <a:srgbClr val="000000"/>
            </a:solidFill>
            <a:latin typeface="Calibri"/>
          </a:endParaRPr>
        </a:p>
        <a:p>
          <a:pPr algn="l" rtl="0">
            <a:defRPr sz="1000"/>
          </a:pPr>
          <a:r>
            <a:rPr lang="en-US" sz="1100" b="0" i="0" u="sng" strike="noStrike">
              <a:solidFill>
                <a:srgbClr val="000000"/>
              </a:solidFill>
              <a:latin typeface="Calibri"/>
            </a:rPr>
            <a:t>Customer Information Sheet</a:t>
          </a:r>
          <a:endParaRPr lang="en-US" sz="1100" b="0" i="0" strike="noStrike">
            <a:solidFill>
              <a:srgbClr val="000000"/>
            </a:solidFill>
            <a:latin typeface="Calibri"/>
          </a:endParaRPr>
        </a:p>
        <a:p>
          <a:pPr algn="l" rtl="0">
            <a:defRPr sz="1000"/>
          </a:pPr>
          <a:r>
            <a:rPr lang="en-US" sz="1100" b="0" i="0" strike="noStrike">
              <a:solidFill>
                <a:srgbClr val="000000"/>
              </a:solidFill>
              <a:latin typeface="Calibri"/>
            </a:rPr>
            <a:t>This sheet asks for general information about the customer and contractor.  Fields that accept data are shaded yellow.  The tab key can be used to move forward from one field to the next.  Holding the shift key while pressing the tab key will move backward from one field to the previous field.</a:t>
          </a:r>
        </a:p>
        <a:p>
          <a:pPr algn="l" rtl="0">
            <a:defRPr sz="1000"/>
          </a:pPr>
          <a:endParaRPr lang="en-US" sz="1100" b="0" i="0" strike="noStrike">
            <a:solidFill>
              <a:srgbClr val="000000"/>
            </a:solidFill>
            <a:latin typeface="Calibri"/>
          </a:endParaRPr>
        </a:p>
        <a:p>
          <a:pPr algn="l" rtl="0">
            <a:defRPr sz="1000"/>
          </a:pPr>
          <a:r>
            <a:rPr lang="en-US" sz="1100" b="0" i="0" strike="noStrike">
              <a:solidFill>
                <a:srgbClr val="000000"/>
              </a:solidFill>
              <a:latin typeface="Calibri"/>
            </a:rPr>
            <a:t>The customer’s business name and installation address are pulled from this sheet and displayed on the Financial Summary sheet.  The contractor name, address, and contact information are also pulled from this sheet and displayed on the Financial Summary sheet.</a:t>
          </a:r>
        </a:p>
        <a:p>
          <a:pPr algn="l" rtl="0">
            <a:defRPr sz="1000"/>
          </a:pPr>
          <a:endParaRPr lang="en-US" sz="1100" b="0" i="0" strike="noStrike">
            <a:solidFill>
              <a:srgbClr val="000000"/>
            </a:solidFill>
            <a:latin typeface="Calibri"/>
          </a:endParaRPr>
        </a:p>
        <a:p>
          <a:pPr algn="l" rtl="0">
            <a:defRPr sz="1000"/>
          </a:pPr>
          <a:r>
            <a:rPr lang="en-US" sz="1100" b="0" i="0" strike="noStrike">
              <a:solidFill>
                <a:srgbClr val="000000"/>
              </a:solidFill>
              <a:latin typeface="Calibri"/>
            </a:rPr>
            <a:t>Check-boxes can be selected or deselected using the mouse.</a:t>
          </a:r>
        </a:p>
        <a:p>
          <a:pPr algn="l" rtl="0">
            <a:defRPr sz="1000"/>
          </a:pPr>
          <a:endParaRPr lang="en-US" sz="1100" b="0" i="0" strike="noStrike">
            <a:solidFill>
              <a:srgbClr val="000000"/>
            </a:solidFill>
            <a:latin typeface="Calibri"/>
          </a:endParaRPr>
        </a:p>
        <a:p>
          <a:pPr algn="l" rtl="0">
            <a:defRPr sz="1000"/>
          </a:pPr>
          <a:endParaRPr lang="en-US" sz="1100" b="0" i="0" strike="noStrike">
            <a:solidFill>
              <a:srgbClr val="000000"/>
            </a:solidFill>
            <a:latin typeface="Calibri"/>
          </a:endParaRPr>
        </a:p>
        <a:p>
          <a:pPr algn="l" rtl="0">
            <a:defRPr sz="1000"/>
          </a:pPr>
          <a:r>
            <a:rPr lang="en-US" sz="1100" b="0" i="0" u="sng" strike="noStrike">
              <a:solidFill>
                <a:srgbClr val="000000"/>
              </a:solidFill>
              <a:latin typeface="Calibri"/>
            </a:rPr>
            <a:t>Lighting Equipment Entry Sheet</a:t>
          </a:r>
          <a:endParaRPr lang="en-US" sz="1100" b="0" i="0" strike="noStrike">
            <a:solidFill>
              <a:srgbClr val="000000"/>
            </a:solidFill>
            <a:latin typeface="Calibri"/>
          </a:endParaRPr>
        </a:p>
        <a:p>
          <a:pPr algn="l" rtl="0">
            <a:defRPr sz="1000"/>
          </a:pPr>
          <a:r>
            <a:rPr lang="en-US" sz="1100" b="0" i="0" strike="noStrike">
              <a:solidFill>
                <a:srgbClr val="000000"/>
              </a:solidFill>
              <a:latin typeface="Calibri"/>
            </a:rPr>
            <a:t>Use the mouse to select “New Construction” or “Retrofit” at the top of the sheet.</a:t>
          </a:r>
        </a:p>
        <a:p>
          <a:pPr algn="l" rtl="0">
            <a:defRPr sz="1000"/>
          </a:pPr>
          <a:endParaRPr lang="en-US" sz="1100" b="0" i="0" strike="noStrike">
            <a:solidFill>
              <a:srgbClr val="000000"/>
            </a:solidFill>
            <a:latin typeface="Calibri"/>
            <a:ea typeface="+mn-ea"/>
            <a:cs typeface="+mn-cs"/>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US" sz="1100" b="0" i="0" strike="noStrike">
              <a:solidFill>
                <a:srgbClr val="000000"/>
              </a:solidFill>
              <a:latin typeface="Calibri"/>
              <a:ea typeface="+mn-ea"/>
              <a:cs typeface="+mn-cs"/>
            </a:rPr>
            <a:t>The user may change the Demand and Energy Rate at the top of the sheet.  For a rate that does not have a demand component, set “Demand” to zero.</a:t>
          </a:r>
        </a:p>
        <a:p>
          <a:pPr algn="l" rtl="0">
            <a:defRPr sz="1000"/>
          </a:pPr>
          <a:endParaRPr lang="en-US" sz="1100" b="0" i="0" strike="noStrike">
            <a:solidFill>
              <a:srgbClr val="000000"/>
            </a:solidFill>
            <a:latin typeface="Calibri"/>
          </a:endParaRPr>
        </a:p>
        <a:p>
          <a:pPr algn="l" rtl="0">
            <a:defRPr sz="1000"/>
          </a:pPr>
          <a:r>
            <a:rPr lang="en-US" sz="1100" b="0" i="0" strike="noStrike">
              <a:solidFill>
                <a:srgbClr val="000000"/>
              </a:solidFill>
              <a:latin typeface="Calibri"/>
            </a:rPr>
            <a:t>Fields that accept data entry are shaded yellow.  Fields that are calculated based on other values entered are not shaded.</a:t>
          </a:r>
        </a:p>
        <a:p>
          <a:pPr algn="l" rtl="0">
            <a:defRPr sz="1000"/>
          </a:pPr>
          <a:endParaRPr lang="en-US" sz="1100" b="0" i="0" strike="noStrike">
            <a:solidFill>
              <a:srgbClr val="000000"/>
            </a:solidFill>
            <a:latin typeface="Calibri"/>
          </a:endParaRPr>
        </a:p>
        <a:p>
          <a:pPr algn="l" rtl="0">
            <a:defRPr sz="1000"/>
          </a:pPr>
          <a:r>
            <a:rPr lang="en-US" sz="1100" b="0" i="0" strike="noStrike">
              <a:solidFill>
                <a:srgbClr val="000000"/>
              </a:solidFill>
              <a:latin typeface="Calibri"/>
            </a:rPr>
            <a:t>At the top of the form is a box which indicates whether or not the Rebate Code Finder is enabled.  The Rebate Code Finder can be enabled or disabled by selecting this box and toggling between “Yes” and “No”.   When the Rebate Code Finder is enabled, a window will pop up whenever the cursor (via the mouse or Tab key) enters a cell in Column A or Column D.  Select the equipment category, lamp length, wattage, certification,</a:t>
          </a:r>
          <a:r>
            <a:rPr lang="en-US" sz="1100" b="0" i="0" strike="noStrike" baseline="0">
              <a:solidFill>
                <a:srgbClr val="000000"/>
              </a:solidFill>
              <a:latin typeface="Calibri"/>
            </a:rPr>
            <a:t> </a:t>
          </a:r>
          <a:r>
            <a:rPr lang="en-US" sz="1100" b="0" i="0" strike="noStrike">
              <a:solidFill>
                <a:srgbClr val="000000"/>
              </a:solidFill>
              <a:latin typeface="Calibri"/>
            </a:rPr>
            <a:t>etc. from the pull-down menu.  The Rebate Code Finder will then put the code for the appropriate equipment into the cell.  Once the code is in the cell, the rebate amount and wattage for the particular lamp or fixture will automatically be entered into the appropriate cells.</a:t>
          </a:r>
        </a:p>
        <a:p>
          <a:pPr algn="l" rtl="0">
            <a:defRPr sz="1000"/>
          </a:pPr>
          <a:r>
            <a:rPr lang="en-US" sz="1100" b="0" i="0" strike="noStrike">
              <a:solidFill>
                <a:srgbClr val="000000"/>
              </a:solidFill>
              <a:latin typeface="Calibri"/>
            </a:rPr>
            <a:t> </a:t>
          </a:r>
        </a:p>
        <a:p>
          <a:pPr algn="l" rtl="0">
            <a:defRPr sz="1000"/>
          </a:pPr>
          <a:r>
            <a:rPr lang="en-US" sz="1100" b="0" i="0" strike="noStrike">
              <a:solidFill>
                <a:srgbClr val="000000"/>
              </a:solidFill>
              <a:latin typeface="Calibri"/>
            </a:rPr>
            <a:t>The equipment codes can be manually entered into the appropriate cells by clicking “Cancel” when the Rebate Code Finder window appears.  Alternately, the user may disable the Rebate Code Finder and enter all of the codes manually.  This might be advantageous when there are several rows with the same equipment code (the user need not step through the pull-down windows each time).</a:t>
          </a:r>
        </a:p>
        <a:p>
          <a:pPr algn="l" rtl="0">
            <a:defRPr sz="1000"/>
          </a:pPr>
          <a:endParaRPr lang="en-US" sz="1100" b="0" i="0" strike="noStrike">
            <a:solidFill>
              <a:srgbClr val="000000"/>
            </a:solidFill>
            <a:latin typeface="Calibri"/>
          </a:endParaRPr>
        </a:p>
        <a:p>
          <a:pPr algn="l" rtl="0">
            <a:defRPr sz="1000"/>
          </a:pPr>
          <a:r>
            <a:rPr lang="en-US" sz="1100" b="0" i="0" strike="noStrike">
              <a:solidFill>
                <a:srgbClr val="000000"/>
              </a:solidFill>
              <a:latin typeface="Calibri"/>
            </a:rPr>
            <a:t>The rebate amount per equipment piece will appear in Column N once the New Equipment Code and Qty fields have been entered.  The Total Rebate Amount (Column O) will not appear until the Total Equipment Cost has been entered in Column M.  If the equipment cost is less than the rebate, the Total Rebate Amount will default to the cost of the equipment with 50% rebate limitation.</a:t>
          </a:r>
        </a:p>
        <a:p>
          <a:pPr algn="l" rtl="0">
            <a:defRPr sz="1000"/>
          </a:pPr>
          <a:endParaRPr lang="en-US" sz="1100" b="0" i="0" strike="noStrike">
            <a:solidFill>
              <a:srgbClr val="000000"/>
            </a:solidFill>
            <a:latin typeface="Calibri"/>
          </a:endParaRPr>
        </a:p>
        <a:p>
          <a:pPr algn="l" rtl="0">
            <a:defRPr sz="1000"/>
          </a:pPr>
          <a:r>
            <a:rPr lang="en-US" sz="1100" b="0" i="0" strike="noStrike">
              <a:solidFill>
                <a:srgbClr val="000000"/>
              </a:solidFill>
              <a:latin typeface="Calibri"/>
            </a:rPr>
            <a:t>Labor and other project costs are to be entered in the field at the bottom of the sheet.  This is the total additional project costs beyond the fixtures and lamps.  It is used when calculating the return on investment on the Financial Summary sheet.</a:t>
          </a:r>
        </a:p>
        <a:p>
          <a:pPr algn="l" rtl="0">
            <a:defRPr sz="1000"/>
          </a:pPr>
          <a:endParaRPr lang="en-US" sz="1100" b="0" i="0" strike="noStrike">
            <a:solidFill>
              <a:srgbClr val="000000"/>
            </a:solidFill>
            <a:latin typeface="Calibri"/>
          </a:endParaRPr>
        </a:p>
        <a:p>
          <a:pPr rtl="0"/>
          <a:r>
            <a:rPr lang="en-US" sz="1100" b="0" i="0" u="sng">
              <a:latin typeface="+mn-lt"/>
              <a:ea typeface="+mn-ea"/>
              <a:cs typeface="+mn-cs"/>
            </a:rPr>
            <a:t>LED in Refrigerated Cases Sheet</a:t>
          </a:r>
          <a:endParaRPr lang="en-US" sz="1100" b="0" i="0">
            <a:latin typeface="+mn-lt"/>
            <a:ea typeface="+mn-ea"/>
            <a:cs typeface="+mn-cs"/>
          </a:endParaRPr>
        </a:p>
        <a:p>
          <a:pPr rtl="0"/>
          <a:r>
            <a:rPr lang="en-US" sz="1100" b="0" i="0">
              <a:latin typeface="+mn-lt"/>
              <a:ea typeface="+mn-ea"/>
              <a:cs typeface="+mn-cs"/>
            </a:rPr>
            <a:t>Use the mouse to select “New Construction” or “Retrofit” at the top of the sheet.</a:t>
          </a:r>
          <a:endParaRPr lang="en-US"/>
        </a:p>
        <a:p>
          <a:pPr rtl="0"/>
          <a:endParaRPr lang="en-US" sz="1100" b="0" i="0">
            <a:latin typeface="+mn-lt"/>
            <a:ea typeface="+mn-ea"/>
            <a:cs typeface="+mn-cs"/>
          </a:endParaRPr>
        </a:p>
        <a:p>
          <a:pPr rtl="0"/>
          <a:r>
            <a:rPr lang="en-US" sz="1100" b="0" i="0">
              <a:latin typeface="+mn-lt"/>
              <a:ea typeface="+mn-ea"/>
              <a:cs typeface="+mn-cs"/>
            </a:rPr>
            <a:t>Fields that accept data entry are shaded yellow.  Fields that are calculated based on other values entered are not shaded.</a:t>
          </a:r>
          <a:endParaRPr lang="en-US"/>
        </a:p>
        <a:p>
          <a:pPr rtl="0"/>
          <a:endParaRPr lang="en-US" sz="1100" b="0" i="0">
            <a:latin typeface="+mn-lt"/>
            <a:ea typeface="+mn-ea"/>
            <a:cs typeface="+mn-cs"/>
          </a:endParaRPr>
        </a:p>
        <a:p>
          <a:pPr rtl="0"/>
          <a:r>
            <a:rPr lang="en-US" sz="1100" b="0" i="0">
              <a:latin typeface="+mn-lt"/>
              <a:ea typeface="+mn-ea"/>
              <a:cs typeface="+mn-cs"/>
            </a:rPr>
            <a:t>At the top of the form is a box which indicates whether or not the Rebate Code Finder is enabled.  The Rebate Code Finder can be enabled or disabled by selecting this box and toggling between “Yes” and “No”.   When the Rebate Code Finder is enabled, a window will pop up whenever the cursor (via the mouse or Tab key) enters a cell in Column B or Column E.  Select the equipment category, lamp length, wattage, etc. from the pull-down menu.  The Rebate Code Finder will then put the code for the appropriate equipment into the cell.  Once the code is in the cell, the rebate amount and wattage for the particular lamp or fixture will automatically be entered into the appropriate cells.</a:t>
          </a:r>
          <a:endParaRPr lang="en-US"/>
        </a:p>
        <a:p>
          <a:pPr rtl="0"/>
          <a:r>
            <a:rPr lang="en-US" sz="1100" b="0" i="0">
              <a:latin typeface="+mn-lt"/>
              <a:ea typeface="+mn-ea"/>
              <a:cs typeface="+mn-cs"/>
            </a:rPr>
            <a:t> </a:t>
          </a:r>
          <a:endParaRPr lang="en-US"/>
        </a:p>
        <a:p>
          <a:pPr rtl="0"/>
          <a:r>
            <a:rPr lang="en-US" sz="1100" b="0" i="0">
              <a:latin typeface="+mn-lt"/>
              <a:ea typeface="+mn-ea"/>
              <a:cs typeface="+mn-cs"/>
            </a:rPr>
            <a:t>The equipment codes can be manually entered into the appropriate cells by clicking “Cancel” when the Rebate Code Finder window appears.  Alternately, the user may disable the Rebate Code Finder and enter all of the codes manually.  This might be advantageous when there are several rows with the same equipment code (the user need not step through the pull-down windows each time).</a:t>
          </a:r>
          <a:endParaRPr lang="en-US"/>
        </a:p>
        <a:p>
          <a:pPr rtl="0"/>
          <a:endParaRPr lang="en-US" sz="1100" b="0" i="0">
            <a:latin typeface="+mn-lt"/>
            <a:ea typeface="+mn-ea"/>
            <a:cs typeface="+mn-cs"/>
          </a:endParaRPr>
        </a:p>
        <a:p>
          <a:pPr rtl="0"/>
          <a:r>
            <a:rPr lang="en-US" sz="1100" b="0" i="0">
              <a:latin typeface="+mn-lt"/>
              <a:ea typeface="+mn-ea"/>
              <a:cs typeface="+mn-cs"/>
            </a:rPr>
            <a:t>The rebate amount per equipment piece will appear in Column J once the New Equipment Code and Qty fields have been entered.  The Total Rebate Amount (Column K) will not appear until the Total Equipment Cost has been entered in Column I.  If the equipment cost is less than the rebate, the Total Rebate Amount will default to the cost of the equipment.</a:t>
          </a:r>
          <a:endParaRPr lang="en-US"/>
        </a:p>
        <a:p>
          <a:pPr rtl="0"/>
          <a:endParaRPr lang="en-US" sz="1100" b="0" i="0">
            <a:latin typeface="+mn-lt"/>
            <a:ea typeface="+mn-ea"/>
            <a:cs typeface="+mn-cs"/>
          </a:endParaRPr>
        </a:p>
        <a:p>
          <a:pPr rtl="0"/>
          <a:r>
            <a:rPr lang="en-US" sz="1100" b="0" i="0">
              <a:latin typeface="+mn-lt"/>
              <a:ea typeface="+mn-ea"/>
              <a:cs typeface="+mn-cs"/>
            </a:rPr>
            <a:t>Labor and other project costs are to be entered in the field at the bottom of the sheet.  This is the total additional project costs beyond the fixtures and lamps.  It is used when calculating the return on investment on the Financial Summary sheet.</a:t>
          </a:r>
          <a:endParaRPr lang="en-US"/>
        </a:p>
        <a:p>
          <a:pPr algn="l" rtl="0">
            <a:defRPr sz="1000"/>
          </a:pPr>
          <a:endParaRPr lang="en-US" sz="1100" b="0" i="0" strike="noStrike">
            <a:solidFill>
              <a:srgbClr val="000000"/>
            </a:solidFill>
            <a:latin typeface="Calibri"/>
          </a:endParaRPr>
        </a:p>
        <a:p>
          <a:pPr algn="l" rtl="0">
            <a:defRPr sz="1000"/>
          </a:pPr>
          <a:r>
            <a:rPr lang="en-US" sz="1100" b="0" i="0" u="sng" strike="noStrike">
              <a:solidFill>
                <a:srgbClr val="000000"/>
              </a:solidFill>
              <a:latin typeface="Calibri"/>
            </a:rPr>
            <a:t>Occupancy Sensors-Photo Cells Entry Sheet</a:t>
          </a:r>
          <a:endParaRPr lang="en-US" sz="1100" b="0" i="0" strike="noStrike">
            <a:solidFill>
              <a:srgbClr val="000000"/>
            </a:solidFill>
            <a:latin typeface="Calibri"/>
          </a:endParaRPr>
        </a:p>
        <a:p>
          <a:pPr algn="l" rtl="0">
            <a:defRPr sz="1000"/>
          </a:pPr>
          <a:r>
            <a:rPr lang="en-US" sz="1100" b="0" i="0" strike="noStrike">
              <a:solidFill>
                <a:srgbClr val="000000"/>
              </a:solidFill>
              <a:latin typeface="Calibri"/>
            </a:rPr>
            <a:t>The Rebate Code Finder functionality is the same as for the Lighting Equipment Entry sheet.</a:t>
          </a:r>
        </a:p>
        <a:p>
          <a:pPr algn="l" rtl="0">
            <a:defRPr sz="1000"/>
          </a:pPr>
          <a:endParaRPr lang="en-US" sz="1100" b="0" i="0" strike="noStrike">
            <a:solidFill>
              <a:srgbClr val="000000"/>
            </a:solidFill>
            <a:latin typeface="Calibri"/>
          </a:endParaRPr>
        </a:p>
        <a:p>
          <a:pPr algn="l" rtl="0">
            <a:defRPr sz="1000"/>
          </a:pPr>
          <a:r>
            <a:rPr lang="en-US" sz="1100" b="0" i="0" strike="noStrike">
              <a:solidFill>
                <a:srgbClr val="000000"/>
              </a:solidFill>
              <a:latin typeface="Calibri"/>
            </a:rPr>
            <a:t>Near the top of the sheet is a questions: “Is equipment to be controlled new equipment included in the Lighting Equipment Entry sheet?”  The default value is “Yes”.  The answer can be changed by the user.  The answer to this question is used in determining how to calculate and display the energy savings.  </a:t>
          </a:r>
        </a:p>
        <a:p>
          <a:pPr algn="l" rtl="0">
            <a:defRPr sz="1000"/>
          </a:pPr>
          <a:endParaRPr lang="en-US" sz="1100" b="0" i="0" strike="noStrike">
            <a:solidFill>
              <a:srgbClr val="000000"/>
            </a:solidFill>
            <a:latin typeface="Calibri"/>
          </a:endParaRPr>
        </a:p>
        <a:p>
          <a:pPr algn="l" rtl="0">
            <a:defRPr sz="1000"/>
          </a:pPr>
          <a:r>
            <a:rPr lang="en-US" sz="1100" b="0" i="0" strike="noStrike">
              <a:solidFill>
                <a:srgbClr val="000000"/>
              </a:solidFill>
              <a:latin typeface="Calibri"/>
            </a:rPr>
            <a:t>Column D – Annual Hours of Operation:  This is the hours the lamps are estimated to operate if an occupancy sensor or photocell was not installed.</a:t>
          </a:r>
        </a:p>
        <a:p>
          <a:pPr algn="l" rtl="0">
            <a:defRPr sz="1000"/>
          </a:pPr>
          <a:endParaRPr lang="en-US" sz="1100" b="0" i="0" strike="noStrike">
            <a:solidFill>
              <a:srgbClr val="000000"/>
            </a:solidFill>
            <a:latin typeface="Calibri"/>
          </a:endParaRPr>
        </a:p>
        <a:p>
          <a:pPr algn="l" rtl="0">
            <a:defRPr sz="1000"/>
          </a:pPr>
          <a:r>
            <a:rPr lang="en-US" sz="1100" b="0" i="0" strike="noStrike">
              <a:solidFill>
                <a:srgbClr val="000000"/>
              </a:solidFill>
              <a:latin typeface="Calibri"/>
            </a:rPr>
            <a:t>Column H - % of Time Lights Off:  This is the percentage of time that the sensor(s) will cause the lights to be off.  It is used to calculate the energy savings.</a:t>
          </a:r>
        </a:p>
        <a:p>
          <a:pPr algn="l" rtl="0">
            <a:defRPr sz="1000"/>
          </a:pPr>
          <a:endParaRPr lang="en-US" sz="1100" b="0" i="0" strike="noStrike">
            <a:solidFill>
              <a:srgbClr val="000000"/>
            </a:solidFill>
            <a:latin typeface="Calibri"/>
          </a:endParaRPr>
        </a:p>
        <a:p>
          <a:pPr algn="l" rtl="0">
            <a:defRPr sz="1000"/>
          </a:pPr>
          <a:r>
            <a:rPr lang="en-US" sz="1100" b="0" i="0" u="sng" strike="noStrike">
              <a:solidFill>
                <a:srgbClr val="000000"/>
              </a:solidFill>
              <a:latin typeface="Calibri"/>
            </a:rPr>
            <a:t>Lighting Equipment Savings Sheet</a:t>
          </a:r>
          <a:endParaRPr lang="en-US" sz="1100" b="0" i="0" strike="noStrike">
            <a:solidFill>
              <a:srgbClr val="000000"/>
            </a:solidFill>
            <a:latin typeface="Calibri"/>
          </a:endParaRPr>
        </a:p>
        <a:p>
          <a:pPr algn="l" rtl="0">
            <a:defRPr sz="1000"/>
          </a:pPr>
          <a:r>
            <a:rPr lang="en-US" sz="1100" b="0" i="0" strike="noStrike">
              <a:solidFill>
                <a:srgbClr val="000000"/>
              </a:solidFill>
              <a:latin typeface="Calibri"/>
            </a:rPr>
            <a:t>All values on this sheet are calculated.  </a:t>
          </a:r>
        </a:p>
        <a:p>
          <a:pPr algn="l" rtl="0">
            <a:defRPr sz="1000"/>
          </a:pPr>
          <a:endParaRPr lang="en-US" sz="1100" b="0" i="0" strike="noStrike">
            <a:solidFill>
              <a:srgbClr val="000000"/>
            </a:solidFill>
            <a:latin typeface="Calibri"/>
          </a:endParaRPr>
        </a:p>
        <a:p>
          <a:pPr rtl="0"/>
          <a:r>
            <a:rPr lang="en-US" sz="1100" b="0" i="0" u="sng">
              <a:latin typeface="+mn-lt"/>
              <a:ea typeface="+mn-ea"/>
              <a:cs typeface="+mn-cs"/>
            </a:rPr>
            <a:t>LED in Refrigerated Cases Sheet</a:t>
          </a:r>
          <a:endParaRPr lang="en-US" sz="1100" b="0" i="0">
            <a:latin typeface="+mn-lt"/>
            <a:ea typeface="+mn-ea"/>
            <a:cs typeface="+mn-cs"/>
          </a:endParaRPr>
        </a:p>
        <a:p>
          <a:pPr rtl="0"/>
          <a:r>
            <a:rPr lang="en-US" sz="1100" b="0" i="0">
              <a:effectLst/>
              <a:latin typeface="+mn-lt"/>
              <a:ea typeface="+mn-ea"/>
              <a:cs typeface="+mn-cs"/>
            </a:rPr>
            <a:t>All values on this sheet are calculated.  </a:t>
          </a:r>
          <a:endParaRPr lang="en-US">
            <a:effectLst/>
          </a:endParaRPr>
        </a:p>
        <a:p>
          <a:pPr algn="l" rtl="0">
            <a:defRPr sz="1000"/>
          </a:pPr>
          <a:endParaRPr lang="en-US" sz="1100" b="0" i="0" strike="noStrike">
            <a:solidFill>
              <a:srgbClr val="000000"/>
            </a:solidFill>
            <a:latin typeface="Calibri"/>
          </a:endParaRPr>
        </a:p>
        <a:p>
          <a:pPr algn="l" rtl="0">
            <a:defRPr sz="1000"/>
          </a:pPr>
          <a:r>
            <a:rPr lang="en-US" sz="1100" b="0" i="0" u="sng" strike="noStrike">
              <a:solidFill>
                <a:srgbClr val="000000"/>
              </a:solidFill>
              <a:latin typeface="Calibri"/>
            </a:rPr>
            <a:t>Occup. Snsrs-Photocells Savings Sheet</a:t>
          </a:r>
          <a:endParaRPr lang="en-US" sz="1100" b="0" i="0" strike="noStrike">
            <a:solidFill>
              <a:srgbClr val="000000"/>
            </a:solidFill>
            <a:latin typeface="Calibri"/>
          </a:endParaRPr>
        </a:p>
        <a:p>
          <a:pPr algn="l" rtl="0">
            <a:defRPr sz="1000"/>
          </a:pPr>
          <a:r>
            <a:rPr lang="en-US" sz="1100" b="0" i="0" strike="noStrike">
              <a:solidFill>
                <a:srgbClr val="000000"/>
              </a:solidFill>
              <a:latin typeface="Calibri"/>
            </a:rPr>
            <a:t>All values on this sheet are calculated.  </a:t>
          </a:r>
        </a:p>
        <a:p>
          <a:pPr algn="l" rtl="0">
            <a:defRPr sz="1000"/>
          </a:pPr>
          <a:endParaRPr lang="en-US" sz="1100" b="0" i="0" strike="noStrike">
            <a:solidFill>
              <a:srgbClr val="000000"/>
            </a:solidFill>
            <a:latin typeface="Calibri"/>
          </a:endParaRPr>
        </a:p>
        <a:p>
          <a:pPr algn="l" rtl="0">
            <a:defRPr sz="1000"/>
          </a:pPr>
          <a:r>
            <a:rPr lang="en-US" sz="1100" b="0" i="0" u="sng" strike="noStrike">
              <a:solidFill>
                <a:srgbClr val="000000"/>
              </a:solidFill>
              <a:latin typeface="Calibri"/>
            </a:rPr>
            <a:t>Financial Summary Sheet</a:t>
          </a:r>
          <a:endParaRPr lang="en-US" sz="1100" b="0" i="0" strike="noStrike">
            <a:solidFill>
              <a:srgbClr val="000000"/>
            </a:solidFill>
            <a:latin typeface="Calibri"/>
          </a:endParaRPr>
        </a:p>
        <a:p>
          <a:pPr algn="l" rtl="0">
            <a:defRPr sz="1000"/>
          </a:pPr>
          <a:r>
            <a:rPr lang="en-US" sz="1100" b="0" i="0" strike="noStrike">
              <a:solidFill>
                <a:srgbClr val="000000"/>
              </a:solidFill>
              <a:latin typeface="Calibri"/>
            </a:rPr>
            <a:t>All values on this sheet are calculated.</a:t>
          </a:r>
        </a:p>
        <a:p>
          <a:pPr algn="l" rtl="0">
            <a:defRPr sz="1000"/>
          </a:pPr>
          <a:endParaRPr lang="en-US" sz="1100" b="0" i="0" strike="noStrike">
            <a:solidFill>
              <a:srgbClr val="000000"/>
            </a:solidFill>
            <a:latin typeface="Calibri"/>
          </a:endParaRPr>
        </a:p>
        <a:p>
          <a:pPr algn="l" rtl="0">
            <a:defRPr sz="1000"/>
          </a:pPr>
          <a:r>
            <a:rPr lang="en-US" sz="1100" b="0" i="0" u="sng" strike="noStrike">
              <a:solidFill>
                <a:srgbClr val="000000"/>
              </a:solidFill>
              <a:latin typeface="Calibri"/>
            </a:rPr>
            <a:t>Terms &amp; Conditions Sheet</a:t>
          </a:r>
          <a:endParaRPr lang="en-US" sz="1100" b="0" i="0" strike="noStrike">
            <a:solidFill>
              <a:srgbClr val="000000"/>
            </a:solidFill>
            <a:latin typeface="Calibri"/>
          </a:endParaRPr>
        </a:p>
        <a:p>
          <a:pPr algn="l" rtl="0">
            <a:defRPr sz="1000"/>
          </a:pPr>
          <a:r>
            <a:rPr lang="en-US" sz="1100" b="0" i="0" strike="noStrike">
              <a:solidFill>
                <a:srgbClr val="000000"/>
              </a:solidFill>
              <a:latin typeface="Calibri"/>
            </a:rPr>
            <a:t>Standard terms and conditions for the rebate program are listed.  No entry by the user.</a:t>
          </a:r>
        </a:p>
        <a:p>
          <a:pPr algn="l" rtl="0">
            <a:defRPr sz="1000"/>
          </a:pPr>
          <a:endParaRPr lang="en-US" sz="1100" b="0" i="0" strike="noStrike">
            <a:solidFill>
              <a:srgbClr val="000000"/>
            </a:solidFill>
            <a:latin typeface="Calibri"/>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5</xdr:row>
      <xdr:rowOff>0</xdr:rowOff>
    </xdr:from>
    <xdr:to>
      <xdr:col>12</xdr:col>
      <xdr:colOff>1569</xdr:colOff>
      <xdr:row>6</xdr:row>
      <xdr:rowOff>219075</xdr:rowOff>
    </xdr:to>
    <xdr:sp macro="" textlink="">
      <xdr:nvSpPr>
        <xdr:cNvPr id="3" name="Text Box 3">
          <a:extLst>
            <a:ext uri="{FF2B5EF4-FFF2-40B4-BE49-F238E27FC236}">
              <a16:creationId xmlns:a16="http://schemas.microsoft.com/office/drawing/2014/main" id="{00000000-0008-0000-0100-000003000000}"/>
            </a:ext>
          </a:extLst>
        </xdr:cNvPr>
        <xdr:cNvSpPr txBox="1">
          <a:spLocks noChangeArrowheads="1"/>
        </xdr:cNvSpPr>
      </xdr:nvSpPr>
      <xdr:spPr bwMode="auto">
        <a:xfrm>
          <a:off x="0" y="1143000"/>
          <a:ext cx="7305675" cy="381000"/>
        </a:xfrm>
        <a:prstGeom prst="rect">
          <a:avLst/>
        </a:prstGeom>
        <a:solidFill>
          <a:srgbClr val="C0C0C0"/>
        </a:solidFill>
        <a:ln w="9525">
          <a:solidFill>
            <a:srgbClr val="000000"/>
          </a:solidFill>
          <a:miter lim="800000"/>
          <a:headEnd/>
          <a:tailEnd/>
        </a:ln>
      </xdr:spPr>
      <xdr:txBody>
        <a:bodyPr vertOverflow="clip" wrap="square" lIns="45720" tIns="45720" rIns="45720" bIns="45720" anchor="ctr" upright="1"/>
        <a:lstStyle/>
        <a:p>
          <a:pPr algn="ctr" rtl="0">
            <a:defRPr sz="1000"/>
          </a:pPr>
          <a:r>
            <a:rPr lang="en-US" sz="1400" b="0" i="0" strike="noStrike">
              <a:solidFill>
                <a:srgbClr val="000000"/>
              </a:solidFill>
              <a:latin typeface="Arial Black"/>
            </a:rPr>
            <a:t>COMMERCIAL LIGHTING REBATE APPLICATION</a:t>
          </a:r>
        </a:p>
      </xdr:txBody>
    </xdr:sp>
    <xdr:clientData/>
  </xdr:twoCellAnchor>
  <xdr:twoCellAnchor>
    <xdr:from>
      <xdr:col>0</xdr:col>
      <xdr:colOff>0</xdr:colOff>
      <xdr:row>6</xdr:row>
      <xdr:rowOff>285750</xdr:rowOff>
    </xdr:from>
    <xdr:to>
      <xdr:col>12</xdr:col>
      <xdr:colOff>1569</xdr:colOff>
      <xdr:row>8</xdr:row>
      <xdr:rowOff>47625</xdr:rowOff>
    </xdr:to>
    <xdr:sp macro="" textlink="">
      <xdr:nvSpPr>
        <xdr:cNvPr id="4" name="Rectangle 4">
          <a:extLst>
            <a:ext uri="{FF2B5EF4-FFF2-40B4-BE49-F238E27FC236}">
              <a16:creationId xmlns:a16="http://schemas.microsoft.com/office/drawing/2014/main" id="{00000000-0008-0000-0100-000004000000}"/>
            </a:ext>
          </a:extLst>
        </xdr:cNvPr>
        <xdr:cNvSpPr>
          <a:spLocks noChangeArrowheads="1"/>
        </xdr:cNvSpPr>
      </xdr:nvSpPr>
      <xdr:spPr bwMode="auto">
        <a:xfrm>
          <a:off x="0" y="1524000"/>
          <a:ext cx="7305675" cy="238125"/>
        </a:xfrm>
        <a:prstGeom prst="rect">
          <a:avLst/>
        </a:prstGeom>
        <a:solidFill>
          <a:srgbClr val="C0C0C0"/>
        </a:solidFill>
        <a:ln w="9525">
          <a:solidFill>
            <a:srgbClr val="000000"/>
          </a:solidFill>
          <a:miter lim="800000"/>
          <a:headEnd/>
          <a:tailEnd/>
        </a:ln>
      </xdr:spPr>
      <xdr:txBody>
        <a:bodyPr vertOverflow="clip" wrap="square" lIns="36576" tIns="41148" rIns="0" bIns="0" anchor="t" upright="1"/>
        <a:lstStyle/>
        <a:p>
          <a:pPr algn="l" rtl="0">
            <a:defRPr sz="1000"/>
          </a:pPr>
          <a:r>
            <a:rPr lang="en-US" sz="1000" b="0" i="0" strike="noStrike">
              <a:solidFill>
                <a:srgbClr val="000000"/>
              </a:solidFill>
              <a:latin typeface="Arial Black"/>
            </a:rPr>
            <a:t>1.  CUSTOMER INFORMATION (please print)</a:t>
          </a:r>
        </a:p>
      </xdr:txBody>
    </xdr:sp>
    <xdr:clientData/>
  </xdr:twoCellAnchor>
  <xdr:twoCellAnchor>
    <xdr:from>
      <xdr:col>6</xdr:col>
      <xdr:colOff>88669</xdr:colOff>
      <xdr:row>18</xdr:row>
      <xdr:rowOff>0</xdr:rowOff>
    </xdr:from>
    <xdr:to>
      <xdr:col>12</xdr:col>
      <xdr:colOff>0</xdr:colOff>
      <xdr:row>20</xdr:row>
      <xdr:rowOff>0</xdr:rowOff>
    </xdr:to>
    <xdr:sp macro="" textlink="">
      <xdr:nvSpPr>
        <xdr:cNvPr id="444078" name="Rectangle 13">
          <a:extLst>
            <a:ext uri="{FF2B5EF4-FFF2-40B4-BE49-F238E27FC236}">
              <a16:creationId xmlns:a16="http://schemas.microsoft.com/office/drawing/2014/main" id="{00000000-0008-0000-0100-0000AEC60600}"/>
            </a:ext>
          </a:extLst>
        </xdr:cNvPr>
        <xdr:cNvSpPr>
          <a:spLocks noChangeArrowheads="1"/>
        </xdr:cNvSpPr>
      </xdr:nvSpPr>
      <xdr:spPr bwMode="auto">
        <a:xfrm>
          <a:off x="3635432" y="2981498"/>
          <a:ext cx="3901441" cy="326967"/>
        </a:xfrm>
        <a:prstGeom prst="rect">
          <a:avLst/>
        </a:prstGeom>
        <a:noFill/>
        <a:ln w="25400">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28</xdr:row>
      <xdr:rowOff>103563</xdr:rowOff>
    </xdr:from>
    <xdr:to>
      <xdr:col>12</xdr:col>
      <xdr:colOff>1569</xdr:colOff>
      <xdr:row>29</xdr:row>
      <xdr:rowOff>144061</xdr:rowOff>
    </xdr:to>
    <xdr:sp macro="" textlink="">
      <xdr:nvSpPr>
        <xdr:cNvPr id="6" name="Rectangle 77">
          <a:extLst>
            <a:ext uri="{FF2B5EF4-FFF2-40B4-BE49-F238E27FC236}">
              <a16:creationId xmlns:a16="http://schemas.microsoft.com/office/drawing/2014/main" id="{00000000-0008-0000-0100-000006000000}"/>
            </a:ext>
          </a:extLst>
        </xdr:cNvPr>
        <xdr:cNvSpPr>
          <a:spLocks noChangeArrowheads="1"/>
        </xdr:cNvSpPr>
      </xdr:nvSpPr>
      <xdr:spPr bwMode="auto">
        <a:xfrm>
          <a:off x="0" y="5619750"/>
          <a:ext cx="7305675" cy="247650"/>
        </a:xfrm>
        <a:prstGeom prst="rect">
          <a:avLst/>
        </a:prstGeom>
        <a:solidFill>
          <a:srgbClr val="C0C0C0"/>
        </a:solidFill>
        <a:ln w="9525">
          <a:solidFill>
            <a:srgbClr val="000000"/>
          </a:solidFill>
          <a:miter lim="800000"/>
          <a:headEnd/>
          <a:tailEnd/>
        </a:ln>
      </xdr:spPr>
      <xdr:txBody>
        <a:bodyPr vertOverflow="clip" wrap="square" lIns="36576" tIns="41148" rIns="0" bIns="0" anchor="t" upright="1"/>
        <a:lstStyle/>
        <a:p>
          <a:pPr algn="l" rtl="0">
            <a:defRPr sz="1000"/>
          </a:pPr>
          <a:r>
            <a:rPr lang="en-US" sz="1000" b="0" i="0" strike="noStrike">
              <a:solidFill>
                <a:srgbClr val="000000"/>
              </a:solidFill>
              <a:latin typeface="Arial Black"/>
            </a:rPr>
            <a:t>2.  CONTACT INFORMATION (please print) / CUSTOMER SIGNATURE</a:t>
          </a:r>
        </a:p>
      </xdr:txBody>
    </xdr:sp>
    <xdr:clientData/>
  </xdr:twoCellAnchor>
  <xdr:twoCellAnchor>
    <xdr:from>
      <xdr:col>2</xdr:col>
      <xdr:colOff>152986</xdr:colOff>
      <xdr:row>29</xdr:row>
      <xdr:rowOff>159152</xdr:rowOff>
    </xdr:from>
    <xdr:to>
      <xdr:col>11</xdr:col>
      <xdr:colOff>605355</xdr:colOff>
      <xdr:row>31</xdr:row>
      <xdr:rowOff>121920</xdr:rowOff>
    </xdr:to>
    <xdr:sp macro="" textlink="">
      <xdr:nvSpPr>
        <xdr:cNvPr id="7" name="Text Box 81">
          <a:extLst>
            <a:ext uri="{FF2B5EF4-FFF2-40B4-BE49-F238E27FC236}">
              <a16:creationId xmlns:a16="http://schemas.microsoft.com/office/drawing/2014/main" id="{00000000-0008-0000-0100-000007000000}"/>
            </a:ext>
          </a:extLst>
        </xdr:cNvPr>
        <xdr:cNvSpPr txBox="1">
          <a:spLocks noChangeArrowheads="1"/>
        </xdr:cNvSpPr>
      </xdr:nvSpPr>
      <xdr:spPr bwMode="auto">
        <a:xfrm>
          <a:off x="935039" y="4856481"/>
          <a:ext cx="5956816" cy="343768"/>
        </a:xfrm>
        <a:prstGeom prst="rect">
          <a:avLst/>
        </a:prstGeom>
        <a:noFill/>
        <a:ln w="9525">
          <a:noFill/>
          <a:miter lim="800000"/>
          <a:headEnd/>
          <a:tailEnd/>
        </a:ln>
      </xdr:spPr>
      <xdr:txBody>
        <a:bodyPr vertOverflow="clip" wrap="square" lIns="27432" tIns="22860" rIns="0" bIns="0" anchor="t" upright="1"/>
        <a:lstStyle/>
        <a:p>
          <a:pPr algn="l" rtl="0">
            <a:defRPr sz="1000"/>
          </a:pPr>
          <a:r>
            <a:rPr lang="en-US" sz="800" b="1" i="0" strike="noStrike">
              <a:solidFill>
                <a:srgbClr val="000000"/>
              </a:solidFill>
              <a:latin typeface="Arial"/>
              <a:cs typeface="Arial"/>
            </a:rPr>
            <a:t>ALL INVOICES OR RECEIPTS AND ALL SPECIFICATION SHEETS MUST BE INCLUDED WITH YOUR FULLY-COMPLETED AND SIGNED APPLICATION OR APPLICATION WILL BE RETURNED</a:t>
          </a:r>
          <a:r>
            <a:rPr lang="en-US" sz="1000" b="1" i="0" strike="noStrike">
              <a:solidFill>
                <a:srgbClr val="000000"/>
              </a:solidFill>
              <a:latin typeface="Arial"/>
              <a:cs typeface="Arial"/>
            </a:rPr>
            <a:t>.</a:t>
          </a:r>
        </a:p>
      </xdr:txBody>
    </xdr:sp>
    <xdr:clientData/>
  </xdr:twoCellAnchor>
  <xdr:twoCellAnchor>
    <xdr:from>
      <xdr:col>1</xdr:col>
      <xdr:colOff>27363</xdr:colOff>
      <xdr:row>29</xdr:row>
      <xdr:rowOff>144087</xdr:rowOff>
    </xdr:from>
    <xdr:to>
      <xdr:col>3</xdr:col>
      <xdr:colOff>83304</xdr:colOff>
      <xdr:row>31</xdr:row>
      <xdr:rowOff>99</xdr:rowOff>
    </xdr:to>
    <xdr:sp macro="" textlink="">
      <xdr:nvSpPr>
        <xdr:cNvPr id="8" name="Text Box 82">
          <a:extLst>
            <a:ext uri="{FF2B5EF4-FFF2-40B4-BE49-F238E27FC236}">
              <a16:creationId xmlns:a16="http://schemas.microsoft.com/office/drawing/2014/main" id="{00000000-0008-0000-0100-000008000000}"/>
            </a:ext>
          </a:extLst>
        </xdr:cNvPr>
        <xdr:cNvSpPr txBox="1">
          <a:spLocks noChangeArrowheads="1"/>
        </xdr:cNvSpPr>
      </xdr:nvSpPr>
      <xdr:spPr bwMode="auto">
        <a:xfrm>
          <a:off x="628650" y="5867400"/>
          <a:ext cx="1266825" cy="228600"/>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Arial"/>
              <a:cs typeface="Arial"/>
            </a:rPr>
            <a:t>ATTENTION:</a:t>
          </a:r>
        </a:p>
      </xdr:txBody>
    </xdr:sp>
    <xdr:clientData/>
  </xdr:twoCellAnchor>
  <xdr:twoCellAnchor>
    <xdr:from>
      <xdr:col>1</xdr:col>
      <xdr:colOff>9525</xdr:colOff>
      <xdr:row>38</xdr:row>
      <xdr:rowOff>90402</xdr:rowOff>
    </xdr:from>
    <xdr:to>
      <xdr:col>12</xdr:col>
      <xdr:colOff>4978</xdr:colOff>
      <xdr:row>43</xdr:row>
      <xdr:rowOff>52302</xdr:rowOff>
    </xdr:to>
    <xdr:sp macro="" textlink="">
      <xdr:nvSpPr>
        <xdr:cNvPr id="9" name="Text Box 89">
          <a:extLst>
            <a:ext uri="{FF2B5EF4-FFF2-40B4-BE49-F238E27FC236}">
              <a16:creationId xmlns:a16="http://schemas.microsoft.com/office/drawing/2014/main" id="{00000000-0008-0000-0100-000009000000}"/>
            </a:ext>
          </a:extLst>
        </xdr:cNvPr>
        <xdr:cNvSpPr txBox="1">
          <a:spLocks noChangeArrowheads="1"/>
        </xdr:cNvSpPr>
      </xdr:nvSpPr>
      <xdr:spPr bwMode="auto">
        <a:xfrm>
          <a:off x="153612" y="5986897"/>
          <a:ext cx="7388239" cy="748838"/>
        </a:xfrm>
        <a:prstGeom prst="rect">
          <a:avLst/>
        </a:prstGeom>
        <a:noFill/>
        <a:ln w="9525">
          <a:noFill/>
          <a:miter lim="800000"/>
          <a:headEnd/>
          <a:tailEnd/>
        </a:ln>
      </xdr:spPr>
      <xdr:txBody>
        <a:bodyPr vertOverflow="clip" wrap="square" lIns="27432" tIns="22860" rIns="0" bIns="0" anchor="t" upright="1"/>
        <a:lstStyle/>
        <a:p>
          <a:pPr algn="l" rtl="0">
            <a:defRPr sz="1000"/>
          </a:pPr>
          <a:r>
            <a:rPr lang="en-US" sz="800" b="1" i="0" strike="noStrike">
              <a:solidFill>
                <a:srgbClr val="000000"/>
              </a:solidFill>
              <a:latin typeface="Arial"/>
              <a:cs typeface="Arial"/>
            </a:rPr>
            <a:t>By typing my first and last names in the box below, I am signing this document and certify that all the information in the application (including any associated worksheets) is correct to the best of my knowledge. I have read and agree to the Terms and Conditions on the back of this application booklet. I understand that if any equipment in conjunction with this application is ordered, purchased, or installed before approval from The Utility is received, the proposed project may not qualify for a rebate. </a:t>
          </a:r>
        </a:p>
      </xdr:txBody>
    </xdr:sp>
    <xdr:clientData/>
  </xdr:twoCellAnchor>
  <xdr:twoCellAnchor>
    <xdr:from>
      <xdr:col>0</xdr:col>
      <xdr:colOff>9525</xdr:colOff>
      <xdr:row>46</xdr:row>
      <xdr:rowOff>113088</xdr:rowOff>
    </xdr:from>
    <xdr:to>
      <xdr:col>12</xdr:col>
      <xdr:colOff>0</xdr:colOff>
      <xdr:row>47</xdr:row>
      <xdr:rowOff>193949</xdr:rowOff>
    </xdr:to>
    <xdr:sp macro="" textlink="">
      <xdr:nvSpPr>
        <xdr:cNvPr id="10" name="Rectangle 93">
          <a:extLst>
            <a:ext uri="{FF2B5EF4-FFF2-40B4-BE49-F238E27FC236}">
              <a16:creationId xmlns:a16="http://schemas.microsoft.com/office/drawing/2014/main" id="{00000000-0008-0000-0100-00000A000000}"/>
            </a:ext>
          </a:extLst>
        </xdr:cNvPr>
        <xdr:cNvSpPr>
          <a:spLocks noChangeArrowheads="1"/>
        </xdr:cNvSpPr>
      </xdr:nvSpPr>
      <xdr:spPr bwMode="auto">
        <a:xfrm>
          <a:off x="9525" y="9058275"/>
          <a:ext cx="7305675" cy="276225"/>
        </a:xfrm>
        <a:prstGeom prst="rect">
          <a:avLst/>
        </a:prstGeom>
        <a:solidFill>
          <a:srgbClr val="C0C0C0"/>
        </a:solidFill>
        <a:ln w="9525">
          <a:solidFill>
            <a:srgbClr val="000000"/>
          </a:solidFill>
          <a:miter lim="800000"/>
          <a:headEnd/>
          <a:tailEnd/>
        </a:ln>
      </xdr:spPr>
      <xdr:txBody>
        <a:bodyPr vertOverflow="clip" wrap="square" lIns="36576" tIns="41148" rIns="0" bIns="0" anchor="t" upright="1"/>
        <a:lstStyle/>
        <a:p>
          <a:pPr algn="l" rtl="0">
            <a:defRPr sz="1000"/>
          </a:pPr>
          <a:r>
            <a:rPr lang="en-US" sz="1000" b="0" i="0" strike="noStrike">
              <a:solidFill>
                <a:srgbClr val="000000"/>
              </a:solidFill>
              <a:latin typeface="Arial Black"/>
            </a:rPr>
            <a:t>3.  CONTRACTOR / VENDOR INFORMATION (please print)</a:t>
          </a:r>
        </a:p>
      </xdr:txBody>
    </xdr:sp>
    <xdr:clientData/>
  </xdr:twoCellAnchor>
  <xdr:twoCellAnchor>
    <xdr:from>
      <xdr:col>1</xdr:col>
      <xdr:colOff>342726</xdr:colOff>
      <xdr:row>45</xdr:row>
      <xdr:rowOff>20264</xdr:rowOff>
    </xdr:from>
    <xdr:to>
      <xdr:col>12</xdr:col>
      <xdr:colOff>357</xdr:colOff>
      <xdr:row>46</xdr:row>
      <xdr:rowOff>46745</xdr:rowOff>
    </xdr:to>
    <xdr:sp macro="" textlink="">
      <xdr:nvSpPr>
        <xdr:cNvPr id="27" name="TextBox 26">
          <a:extLst>
            <a:ext uri="{FF2B5EF4-FFF2-40B4-BE49-F238E27FC236}">
              <a16:creationId xmlns:a16="http://schemas.microsoft.com/office/drawing/2014/main" id="{00000000-0008-0000-0100-00001B000000}"/>
            </a:ext>
          </a:extLst>
        </xdr:cNvPr>
        <xdr:cNvSpPr txBox="1"/>
      </xdr:nvSpPr>
      <xdr:spPr>
        <a:xfrm>
          <a:off x="885824" y="8791577"/>
          <a:ext cx="6410325" cy="2000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r>
            <a:rPr lang="en-US" sz="700">
              <a:latin typeface="Arial" pitchFamily="34" charset="0"/>
              <a:cs typeface="Arial" pitchFamily="34" charset="0"/>
            </a:rPr>
            <a:t>Check here if you DO NOT give us permission to use your business name in advertising our Conserve &amp; Save program (e.g. utility  website, newspaper ads).</a:t>
          </a:r>
        </a:p>
      </xdr:txBody>
    </xdr:sp>
    <xdr:clientData/>
  </xdr:twoCellAnchor>
  <mc:AlternateContent xmlns:mc="http://schemas.openxmlformats.org/markup-compatibility/2006">
    <mc:Choice xmlns:a14="http://schemas.microsoft.com/office/drawing/2010/main" Requires="a14">
      <xdr:twoCellAnchor editAs="oneCell">
        <xdr:from>
          <xdr:col>6</xdr:col>
          <xdr:colOff>190500</xdr:colOff>
          <xdr:row>18</xdr:row>
          <xdr:rowOff>57150</xdr:rowOff>
        </xdr:from>
        <xdr:to>
          <xdr:col>9</xdr:col>
          <xdr:colOff>9525</xdr:colOff>
          <xdr:row>19</xdr:row>
          <xdr:rowOff>85725</xdr:rowOff>
        </xdr:to>
        <xdr:sp macro="" textlink="">
          <xdr:nvSpPr>
            <xdr:cNvPr id="21532" name="Check Box 28" hidden="1">
              <a:extLst>
                <a:ext uri="{63B3BB69-23CF-44E3-9099-C40C66FF867C}">
                  <a14:compatExt spid="_x0000_s21532"/>
                </a:ext>
                <a:ext uri="{FF2B5EF4-FFF2-40B4-BE49-F238E27FC236}">
                  <a16:creationId xmlns:a16="http://schemas.microsoft.com/office/drawing/2014/main" id="{00000000-0008-0000-0100-00001C5400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91440" tIns="45720" rIns="91440" bIns="45720" anchor="ctr"/>
            <a:lstStyle/>
            <a:p>
              <a:pPr algn="l" rtl="0">
                <a:defRPr sz="1000"/>
              </a:pPr>
              <a:r>
                <a:rPr lang="en-US" sz="800" b="0" i="0" u="none" strike="noStrike" baseline="0">
                  <a:solidFill>
                    <a:srgbClr val="000000"/>
                  </a:solidFill>
                  <a:latin typeface="Tahoma"/>
                  <a:ea typeface="Tahoma"/>
                  <a:cs typeface="Tahoma"/>
                </a:rPr>
                <a:t>Apply rebate to our account.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18</xdr:row>
          <xdr:rowOff>57150</xdr:rowOff>
        </xdr:from>
        <xdr:to>
          <xdr:col>11</xdr:col>
          <xdr:colOff>666750</xdr:colOff>
          <xdr:row>19</xdr:row>
          <xdr:rowOff>85725</xdr:rowOff>
        </xdr:to>
        <xdr:sp macro="" textlink="">
          <xdr:nvSpPr>
            <xdr:cNvPr id="21533" name="Check Box 29" hidden="1">
              <a:extLst>
                <a:ext uri="{63B3BB69-23CF-44E3-9099-C40C66FF867C}">
                  <a14:compatExt spid="_x0000_s21533"/>
                </a:ext>
                <a:ext uri="{FF2B5EF4-FFF2-40B4-BE49-F238E27FC236}">
                  <a16:creationId xmlns:a16="http://schemas.microsoft.com/office/drawing/2014/main" id="{00000000-0008-0000-0100-00001D5400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91440" tIns="45720" rIns="91440" bIns="45720" anchor="ctr"/>
            <a:lstStyle/>
            <a:p>
              <a:pPr algn="l" rtl="0">
                <a:defRPr sz="1000"/>
              </a:pPr>
              <a:r>
                <a:rPr lang="en-US" sz="800" b="0" i="0" u="none" strike="noStrike" baseline="0">
                  <a:solidFill>
                    <a:srgbClr val="000000"/>
                  </a:solidFill>
                  <a:latin typeface="Tahoma"/>
                  <a:ea typeface="Tahoma"/>
                  <a:cs typeface="Tahoma"/>
                </a:rPr>
                <a:t>Send us a rebate check</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495300</xdr:colOff>
          <xdr:row>21</xdr:row>
          <xdr:rowOff>0</xdr:rowOff>
        </xdr:from>
        <xdr:to>
          <xdr:col>9</xdr:col>
          <xdr:colOff>600075</xdr:colOff>
          <xdr:row>22</xdr:row>
          <xdr:rowOff>28575</xdr:rowOff>
        </xdr:to>
        <xdr:sp macro="" textlink="">
          <xdr:nvSpPr>
            <xdr:cNvPr id="21534" name="Check Box 30" hidden="1">
              <a:extLst>
                <a:ext uri="{63B3BB69-23CF-44E3-9099-C40C66FF867C}">
                  <a14:compatExt spid="_x0000_s21534"/>
                </a:ext>
                <a:ext uri="{FF2B5EF4-FFF2-40B4-BE49-F238E27FC236}">
                  <a16:creationId xmlns:a16="http://schemas.microsoft.com/office/drawing/2014/main" id="{00000000-0008-0000-0100-00001E5400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91440" tIns="45720" rIns="91440" bIns="45720" anchor="ctr"/>
            <a:lstStyle/>
            <a:p>
              <a:pPr algn="l" rtl="0">
                <a:defRPr sz="1000"/>
              </a:pPr>
              <a:r>
                <a:rPr lang="en-US" sz="800" b="0" i="0" u="none" strike="noStrike" baseline="0">
                  <a:solidFill>
                    <a:srgbClr val="000000"/>
                  </a:solidFill>
                  <a:latin typeface="Tahoma"/>
                  <a:ea typeface="Tahoma"/>
                  <a:cs typeface="Tahoma"/>
                </a:rPr>
                <a:t>Church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361950</xdr:colOff>
          <xdr:row>22</xdr:row>
          <xdr:rowOff>38100</xdr:rowOff>
        </xdr:from>
        <xdr:to>
          <xdr:col>4</xdr:col>
          <xdr:colOff>28575</xdr:colOff>
          <xdr:row>23</xdr:row>
          <xdr:rowOff>47625</xdr:rowOff>
        </xdr:to>
        <xdr:sp macro="" textlink="">
          <xdr:nvSpPr>
            <xdr:cNvPr id="21535" name="Check Box 31" hidden="1">
              <a:extLst>
                <a:ext uri="{63B3BB69-23CF-44E3-9099-C40C66FF867C}">
                  <a14:compatExt spid="_x0000_s21535"/>
                </a:ext>
                <a:ext uri="{FF2B5EF4-FFF2-40B4-BE49-F238E27FC236}">
                  <a16:creationId xmlns:a16="http://schemas.microsoft.com/office/drawing/2014/main" id="{00000000-0008-0000-0100-00001F5400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91440" tIns="45720" rIns="91440" bIns="45720" anchor="ctr"/>
            <a:lstStyle/>
            <a:p>
              <a:pPr algn="l" rtl="0">
                <a:defRPr sz="1000"/>
              </a:pPr>
              <a:r>
                <a:rPr lang="en-US" sz="800" b="0" i="0" u="none" strike="noStrike" baseline="0">
                  <a:solidFill>
                    <a:srgbClr val="000000"/>
                  </a:solidFill>
                  <a:latin typeface="Tahoma"/>
                  <a:ea typeface="Tahoma"/>
                  <a:cs typeface="Tahoma"/>
                </a:rPr>
                <a:t>Multi-Family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304800</xdr:colOff>
          <xdr:row>20</xdr:row>
          <xdr:rowOff>180975</xdr:rowOff>
        </xdr:from>
        <xdr:to>
          <xdr:col>4</xdr:col>
          <xdr:colOff>114300</xdr:colOff>
          <xdr:row>22</xdr:row>
          <xdr:rowOff>19050</xdr:rowOff>
        </xdr:to>
        <xdr:sp macro="" textlink="">
          <xdr:nvSpPr>
            <xdr:cNvPr id="21536" name="Check Box 32" hidden="1">
              <a:extLst>
                <a:ext uri="{63B3BB69-23CF-44E3-9099-C40C66FF867C}">
                  <a14:compatExt spid="_x0000_s21536"/>
                </a:ext>
                <a:ext uri="{FF2B5EF4-FFF2-40B4-BE49-F238E27FC236}">
                  <a16:creationId xmlns:a16="http://schemas.microsoft.com/office/drawing/2014/main" id="{00000000-0008-0000-0100-0000205400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91440" tIns="45720" rIns="91440" bIns="45720" anchor="ctr"/>
            <a:lstStyle/>
            <a:p>
              <a:pPr algn="l" rtl="0">
                <a:defRPr sz="1000"/>
              </a:pPr>
              <a:r>
                <a:rPr lang="en-US" sz="800" b="0" i="0" u="none" strike="noStrike" baseline="0">
                  <a:solidFill>
                    <a:srgbClr val="000000"/>
                  </a:solidFill>
                  <a:latin typeface="Tahoma"/>
                  <a:ea typeface="Tahoma"/>
                  <a:cs typeface="Tahoma"/>
                </a:rPr>
                <a:t>Government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66675</xdr:colOff>
          <xdr:row>22</xdr:row>
          <xdr:rowOff>38100</xdr:rowOff>
        </xdr:from>
        <xdr:to>
          <xdr:col>5</xdr:col>
          <xdr:colOff>104775</xdr:colOff>
          <xdr:row>23</xdr:row>
          <xdr:rowOff>47625</xdr:rowOff>
        </xdr:to>
        <xdr:sp macro="" textlink="">
          <xdr:nvSpPr>
            <xdr:cNvPr id="21537" name="Check Box 33" hidden="1">
              <a:extLst>
                <a:ext uri="{63B3BB69-23CF-44E3-9099-C40C66FF867C}">
                  <a14:compatExt spid="_x0000_s21537"/>
                </a:ext>
                <a:ext uri="{FF2B5EF4-FFF2-40B4-BE49-F238E27FC236}">
                  <a16:creationId xmlns:a16="http://schemas.microsoft.com/office/drawing/2014/main" id="{00000000-0008-0000-0100-0000215400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91440" tIns="45720" rIns="91440" bIns="45720" anchor="ctr"/>
            <a:lstStyle/>
            <a:p>
              <a:pPr algn="l" rtl="0">
                <a:defRPr sz="1000"/>
              </a:pPr>
              <a:r>
                <a:rPr lang="en-US" sz="800" b="0" i="0" u="none" strike="noStrike" baseline="0">
                  <a:solidFill>
                    <a:srgbClr val="000000"/>
                  </a:solidFill>
                  <a:latin typeface="Tahoma"/>
                  <a:ea typeface="Tahoma"/>
                  <a:cs typeface="Tahoma"/>
                </a:rPr>
                <a:t>Office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20</xdr:row>
          <xdr:rowOff>180975</xdr:rowOff>
        </xdr:from>
        <xdr:to>
          <xdr:col>5</xdr:col>
          <xdr:colOff>161925</xdr:colOff>
          <xdr:row>22</xdr:row>
          <xdr:rowOff>19050</xdr:rowOff>
        </xdr:to>
        <xdr:sp macro="" textlink="">
          <xdr:nvSpPr>
            <xdr:cNvPr id="21538" name="Check Box 34" hidden="1">
              <a:extLst>
                <a:ext uri="{63B3BB69-23CF-44E3-9099-C40C66FF867C}">
                  <a14:compatExt spid="_x0000_s21538"/>
                </a:ext>
                <a:ext uri="{FF2B5EF4-FFF2-40B4-BE49-F238E27FC236}">
                  <a16:creationId xmlns:a16="http://schemas.microsoft.com/office/drawing/2014/main" id="{00000000-0008-0000-0100-0000225400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91440" tIns="45720" rIns="91440" bIns="45720" anchor="ctr"/>
            <a:lstStyle/>
            <a:p>
              <a:pPr algn="l" rtl="0">
                <a:defRPr sz="1000"/>
              </a:pPr>
              <a:r>
                <a:rPr lang="en-US" sz="800" b="0" i="0" u="none" strike="noStrike" baseline="0">
                  <a:solidFill>
                    <a:srgbClr val="000000"/>
                  </a:solidFill>
                  <a:latin typeface="Tahoma"/>
                  <a:ea typeface="Tahoma"/>
                  <a:cs typeface="Tahoma"/>
                </a:rPr>
                <a:t>Grocery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171450</xdr:colOff>
          <xdr:row>22</xdr:row>
          <xdr:rowOff>38100</xdr:rowOff>
        </xdr:from>
        <xdr:to>
          <xdr:col>6</xdr:col>
          <xdr:colOff>628650</xdr:colOff>
          <xdr:row>23</xdr:row>
          <xdr:rowOff>47625</xdr:rowOff>
        </xdr:to>
        <xdr:sp macro="" textlink="">
          <xdr:nvSpPr>
            <xdr:cNvPr id="21539" name="Check Box 35" hidden="1">
              <a:extLst>
                <a:ext uri="{63B3BB69-23CF-44E3-9099-C40C66FF867C}">
                  <a14:compatExt spid="_x0000_s21539"/>
                </a:ext>
                <a:ext uri="{FF2B5EF4-FFF2-40B4-BE49-F238E27FC236}">
                  <a16:creationId xmlns:a16="http://schemas.microsoft.com/office/drawing/2014/main" id="{00000000-0008-0000-0100-0000235400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91440" tIns="45720" rIns="91440" bIns="45720" anchor="ctr"/>
            <a:lstStyle/>
            <a:p>
              <a:pPr algn="l" rtl="0">
                <a:defRPr sz="1000"/>
              </a:pPr>
              <a:r>
                <a:rPr lang="en-US" sz="800" b="0" i="0" u="none" strike="noStrike" baseline="0">
                  <a:solidFill>
                    <a:srgbClr val="000000"/>
                  </a:solidFill>
                  <a:latin typeface="Tahoma"/>
                  <a:ea typeface="Tahoma"/>
                  <a:cs typeface="Tahoma"/>
                </a:rPr>
                <a:t>Restaurant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171450</xdr:colOff>
          <xdr:row>20</xdr:row>
          <xdr:rowOff>180975</xdr:rowOff>
        </xdr:from>
        <xdr:to>
          <xdr:col>6</xdr:col>
          <xdr:colOff>476250</xdr:colOff>
          <xdr:row>22</xdr:row>
          <xdr:rowOff>19050</xdr:rowOff>
        </xdr:to>
        <xdr:sp macro="" textlink="">
          <xdr:nvSpPr>
            <xdr:cNvPr id="21540" name="Check Box 36" hidden="1">
              <a:extLst>
                <a:ext uri="{63B3BB69-23CF-44E3-9099-C40C66FF867C}">
                  <a14:compatExt spid="_x0000_s21540"/>
                </a:ext>
                <a:ext uri="{FF2B5EF4-FFF2-40B4-BE49-F238E27FC236}">
                  <a16:creationId xmlns:a16="http://schemas.microsoft.com/office/drawing/2014/main" id="{00000000-0008-0000-0100-000024540000}"/>
                </a:ext>
              </a:extLst>
            </xdr:cNvPr>
            <xdr:cNvSpPr/>
          </xdr:nvSpPr>
          <xdr:spPr bwMode="auto">
            <a:xfrm>
              <a:off x="0" y="0"/>
              <a:ext cx="0" cy="0"/>
            </a:xfrm>
            <a:prstGeom prst="rect">
              <a:avLst/>
            </a:prstGeom>
            <a:noFill/>
            <a:ln>
              <a:noFill/>
            </a:ln>
            <a:effectLst/>
            <a:extLst>
              <a:ext uri="{909E8E84-426E-40DD-AFC4-6F175D3DCCD1}">
                <a14:hiddenFill>
                  <a:solidFill>
                    <a:srgbClr val="FFFFCC" mc:Ignorable="a14" a14:legacySpreadsheetColorIndex="26"/>
                  </a:solidFill>
                </a14:hiddenFill>
              </a:ext>
              <a:ext uri="{91240B29-F687-4F45-9708-019B960494DF}">
                <a14:hiddenLine w="9525">
                  <a:solidFill>
                    <a:srgbClr val="FFFFCC" mc:Ignorable="a14" a14:legacySpreadsheetColorIndex="26"/>
                  </a:solidFill>
                  <a:miter lim="800000"/>
                  <a:headEnd/>
                  <a:tailEnd/>
                </a14:hiddenLine>
              </a:ext>
            </a:extLst>
          </xdr:spPr>
          <xdr:txBody>
            <a:bodyPr vertOverflow="clip" wrap="square" lIns="91440" tIns="45720" rIns="91440" bIns="45720" anchor="ctr"/>
            <a:lstStyle/>
            <a:p>
              <a:pPr algn="l" rtl="0">
                <a:defRPr sz="1000"/>
              </a:pPr>
              <a:r>
                <a:rPr lang="en-US" sz="800" b="0" i="0" u="none" strike="noStrike" baseline="0">
                  <a:solidFill>
                    <a:srgbClr val="000000"/>
                  </a:solidFill>
                  <a:latin typeface="Tahoma"/>
                  <a:ea typeface="Tahoma"/>
                  <a:cs typeface="Tahoma"/>
                </a:rPr>
                <a:t>Health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409575</xdr:colOff>
          <xdr:row>22</xdr:row>
          <xdr:rowOff>38100</xdr:rowOff>
        </xdr:from>
        <xdr:to>
          <xdr:col>7</xdr:col>
          <xdr:colOff>495300</xdr:colOff>
          <xdr:row>23</xdr:row>
          <xdr:rowOff>47625</xdr:rowOff>
        </xdr:to>
        <xdr:sp macro="" textlink="">
          <xdr:nvSpPr>
            <xdr:cNvPr id="21541" name="Check Box 37" hidden="1">
              <a:extLst>
                <a:ext uri="{63B3BB69-23CF-44E3-9099-C40C66FF867C}">
                  <a14:compatExt spid="_x0000_s21541"/>
                </a:ext>
                <a:ext uri="{FF2B5EF4-FFF2-40B4-BE49-F238E27FC236}">
                  <a16:creationId xmlns:a16="http://schemas.microsoft.com/office/drawing/2014/main" id="{00000000-0008-0000-0100-0000255400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91440" tIns="45720" rIns="91440" bIns="45720" anchor="ctr"/>
            <a:lstStyle/>
            <a:p>
              <a:pPr algn="l" rtl="0">
                <a:defRPr sz="1000"/>
              </a:pPr>
              <a:r>
                <a:rPr lang="en-US" sz="800" b="0" i="0" u="none" strike="noStrike" baseline="0">
                  <a:solidFill>
                    <a:srgbClr val="000000"/>
                  </a:solidFill>
                  <a:latin typeface="Tahoma"/>
                  <a:ea typeface="Tahoma"/>
                  <a:cs typeface="Tahoma"/>
                </a:rPr>
                <a:t>Retail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219075</xdr:colOff>
          <xdr:row>20</xdr:row>
          <xdr:rowOff>180975</xdr:rowOff>
        </xdr:from>
        <xdr:to>
          <xdr:col>7</xdr:col>
          <xdr:colOff>400050</xdr:colOff>
          <xdr:row>22</xdr:row>
          <xdr:rowOff>19050</xdr:rowOff>
        </xdr:to>
        <xdr:sp macro="" textlink="">
          <xdr:nvSpPr>
            <xdr:cNvPr id="21542" name="Check Box 38" hidden="1">
              <a:extLst>
                <a:ext uri="{63B3BB69-23CF-44E3-9099-C40C66FF867C}">
                  <a14:compatExt spid="_x0000_s21542"/>
                </a:ext>
                <a:ext uri="{FF2B5EF4-FFF2-40B4-BE49-F238E27FC236}">
                  <a16:creationId xmlns:a16="http://schemas.microsoft.com/office/drawing/2014/main" id="{00000000-0008-0000-0100-000026540000}"/>
                </a:ext>
              </a:extLst>
            </xdr:cNvPr>
            <xdr:cNvSpPr/>
          </xdr:nvSpPr>
          <xdr:spPr bwMode="auto">
            <a:xfrm>
              <a:off x="0" y="0"/>
              <a:ext cx="0" cy="0"/>
            </a:xfrm>
            <a:prstGeom prst="rect">
              <a:avLst/>
            </a:prstGeom>
            <a:noFill/>
            <a:ln>
              <a:noFill/>
            </a:ln>
            <a:effectLst/>
            <a:extLst>
              <a:ext uri="{909E8E84-426E-40DD-AFC4-6F175D3DCCD1}">
                <a14:hiddenFill>
                  <a:solidFill>
                    <a:srgbClr val="FFFFCC" mc:Ignorable="a14" a14:legacySpreadsheetColorIndex="26"/>
                  </a:solidFill>
                </a14:hiddenFill>
              </a:ext>
              <a:ext uri="{91240B29-F687-4F45-9708-019B960494DF}">
                <a14:hiddenLine w="9525">
                  <a:solidFill>
                    <a:srgbClr val="000000"/>
                  </a:solidFill>
                  <a:miter lim="800000"/>
                  <a:headEnd/>
                  <a:tailEnd/>
                </a14:hiddenLine>
              </a:ext>
            </a:extLst>
          </xdr:spPr>
          <xdr:txBody>
            <a:bodyPr vertOverflow="clip" wrap="square" lIns="91440" tIns="45720" rIns="91440" bIns="45720" anchor="ctr"/>
            <a:lstStyle/>
            <a:p>
              <a:pPr algn="l" rtl="0">
                <a:defRPr sz="1000"/>
              </a:pPr>
              <a:r>
                <a:rPr lang="en-US" sz="800" b="0" i="0" u="none" strike="noStrike" baseline="0">
                  <a:solidFill>
                    <a:srgbClr val="000000"/>
                  </a:solidFill>
                  <a:latin typeface="Tahoma"/>
                  <a:ea typeface="Tahoma"/>
                  <a:cs typeface="Tahoma"/>
                </a:rPr>
                <a:t>Industrial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466725</xdr:colOff>
          <xdr:row>22</xdr:row>
          <xdr:rowOff>38100</xdr:rowOff>
        </xdr:from>
        <xdr:to>
          <xdr:col>8</xdr:col>
          <xdr:colOff>685800</xdr:colOff>
          <xdr:row>23</xdr:row>
          <xdr:rowOff>47625</xdr:rowOff>
        </xdr:to>
        <xdr:sp macro="" textlink="">
          <xdr:nvSpPr>
            <xdr:cNvPr id="21543" name="Check Box 39" hidden="1">
              <a:extLst>
                <a:ext uri="{63B3BB69-23CF-44E3-9099-C40C66FF867C}">
                  <a14:compatExt spid="_x0000_s21543"/>
                </a:ext>
                <a:ext uri="{FF2B5EF4-FFF2-40B4-BE49-F238E27FC236}">
                  <a16:creationId xmlns:a16="http://schemas.microsoft.com/office/drawing/2014/main" id="{00000000-0008-0000-0100-0000275400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91440" tIns="45720" rIns="91440" bIns="45720" anchor="ctr"/>
            <a:lstStyle/>
            <a:p>
              <a:pPr algn="l" rtl="0">
                <a:defRPr sz="1000"/>
              </a:pPr>
              <a:r>
                <a:rPr lang="en-US" sz="800" b="0" i="0" u="none" strike="noStrike" baseline="0">
                  <a:solidFill>
                    <a:srgbClr val="000000"/>
                  </a:solidFill>
                  <a:latin typeface="Tahoma"/>
                  <a:ea typeface="Tahoma"/>
                  <a:cs typeface="Tahoma"/>
                </a:rPr>
                <a:t>School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24</xdr:row>
          <xdr:rowOff>19050</xdr:rowOff>
        </xdr:from>
        <xdr:to>
          <xdr:col>5</xdr:col>
          <xdr:colOff>666750</xdr:colOff>
          <xdr:row>27</xdr:row>
          <xdr:rowOff>0</xdr:rowOff>
        </xdr:to>
        <xdr:sp macro="" textlink="">
          <xdr:nvSpPr>
            <xdr:cNvPr id="21546" name="Check Box 42" hidden="1">
              <a:extLst>
                <a:ext uri="{63B3BB69-23CF-44E3-9099-C40C66FF867C}">
                  <a14:compatExt spid="_x0000_s21546"/>
                </a:ext>
                <a:ext uri="{FF2B5EF4-FFF2-40B4-BE49-F238E27FC236}">
                  <a16:creationId xmlns:a16="http://schemas.microsoft.com/office/drawing/2014/main" id="{00000000-0008-0000-0100-00002A5400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91440" tIns="45720" rIns="91440" bIns="45720" anchor="ctr"/>
            <a:lstStyle/>
            <a:p>
              <a:pPr algn="l" rtl="0">
                <a:defRPr sz="1000"/>
              </a:pPr>
              <a:r>
                <a:rPr lang="en-US" sz="800" b="0" i="0" u="none" strike="noStrike" baseline="0">
                  <a:solidFill>
                    <a:srgbClr val="000000"/>
                  </a:solidFill>
                  <a:latin typeface="Tahoma"/>
                  <a:ea typeface="Tahoma"/>
                  <a:cs typeface="Tahoma"/>
                </a:rPr>
                <a:t>Billboard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27</xdr:row>
          <xdr:rowOff>19050</xdr:rowOff>
        </xdr:from>
        <xdr:to>
          <xdr:col>3</xdr:col>
          <xdr:colOff>342900</xdr:colOff>
          <xdr:row>28</xdr:row>
          <xdr:rowOff>28575</xdr:rowOff>
        </xdr:to>
        <xdr:sp macro="" textlink="">
          <xdr:nvSpPr>
            <xdr:cNvPr id="21547" name="Check Box 43" hidden="1">
              <a:extLst>
                <a:ext uri="{63B3BB69-23CF-44E3-9099-C40C66FF867C}">
                  <a14:compatExt spid="_x0000_s21547"/>
                </a:ext>
                <a:ext uri="{FF2B5EF4-FFF2-40B4-BE49-F238E27FC236}">
                  <a16:creationId xmlns:a16="http://schemas.microsoft.com/office/drawing/2014/main" id="{00000000-0008-0000-0100-00002B5400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91440" tIns="45720" rIns="91440" bIns="45720" anchor="ctr"/>
            <a:lstStyle/>
            <a:p>
              <a:pPr algn="l" rtl="0">
                <a:defRPr sz="1000"/>
              </a:pPr>
              <a:r>
                <a:rPr lang="en-US" sz="800" b="0" i="0" u="none" strike="noStrike" baseline="0">
                  <a:solidFill>
                    <a:srgbClr val="000000"/>
                  </a:solidFill>
                  <a:latin typeface="Tahoma"/>
                  <a:ea typeface="Tahoma"/>
                  <a:cs typeface="Tahoma"/>
                </a:rPr>
                <a:t>TV</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24</xdr:row>
          <xdr:rowOff>28575</xdr:rowOff>
        </xdr:from>
        <xdr:to>
          <xdr:col>8</xdr:col>
          <xdr:colOff>85725</xdr:colOff>
          <xdr:row>27</xdr:row>
          <xdr:rowOff>9525</xdr:rowOff>
        </xdr:to>
        <xdr:sp macro="" textlink="">
          <xdr:nvSpPr>
            <xdr:cNvPr id="21548" name="Check Box 44" hidden="1">
              <a:extLst>
                <a:ext uri="{63B3BB69-23CF-44E3-9099-C40C66FF867C}">
                  <a14:compatExt spid="_x0000_s21548"/>
                </a:ext>
                <a:ext uri="{FF2B5EF4-FFF2-40B4-BE49-F238E27FC236}">
                  <a16:creationId xmlns:a16="http://schemas.microsoft.com/office/drawing/2014/main" id="{00000000-0008-0000-0100-00002C5400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91440" tIns="45720" rIns="91440" bIns="45720" anchor="ctr"/>
            <a:lstStyle/>
            <a:p>
              <a:pPr algn="l" rtl="0">
                <a:defRPr sz="1000"/>
              </a:pPr>
              <a:r>
                <a:rPr lang="en-US" sz="800" b="0" i="0" u="none" strike="noStrike" baseline="0">
                  <a:solidFill>
                    <a:srgbClr val="000000"/>
                  </a:solidFill>
                  <a:latin typeface="Tahoma"/>
                  <a:ea typeface="Tahoma"/>
                  <a:cs typeface="Tahoma"/>
                </a:rPr>
                <a:t>Chamber of Commerce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676275</xdr:colOff>
          <xdr:row>24</xdr:row>
          <xdr:rowOff>28575</xdr:rowOff>
        </xdr:from>
        <xdr:to>
          <xdr:col>9</xdr:col>
          <xdr:colOff>400050</xdr:colOff>
          <xdr:row>27</xdr:row>
          <xdr:rowOff>9525</xdr:rowOff>
        </xdr:to>
        <xdr:sp macro="" textlink="">
          <xdr:nvSpPr>
            <xdr:cNvPr id="21549" name="Check Box 45" hidden="1">
              <a:extLst>
                <a:ext uri="{63B3BB69-23CF-44E3-9099-C40C66FF867C}">
                  <a14:compatExt spid="_x0000_s21549"/>
                </a:ext>
                <a:ext uri="{FF2B5EF4-FFF2-40B4-BE49-F238E27FC236}">
                  <a16:creationId xmlns:a16="http://schemas.microsoft.com/office/drawing/2014/main" id="{00000000-0008-0000-0100-00002D5400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91440" tIns="45720" rIns="91440" bIns="45720" anchor="ctr"/>
            <a:lstStyle/>
            <a:p>
              <a:pPr algn="l" rtl="0">
                <a:defRPr sz="1000"/>
              </a:pPr>
              <a:r>
                <a:rPr lang="en-US" sz="800" b="0" i="0" u="none" strike="noStrike" baseline="0">
                  <a:solidFill>
                    <a:srgbClr val="000000"/>
                  </a:solidFill>
                  <a:latin typeface="Tahoma"/>
                  <a:ea typeface="Tahoma"/>
                  <a:cs typeface="Tahoma"/>
                </a:rPr>
                <a:t>Contractor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285750</xdr:colOff>
          <xdr:row>24</xdr:row>
          <xdr:rowOff>28575</xdr:rowOff>
        </xdr:from>
        <xdr:to>
          <xdr:col>10</xdr:col>
          <xdr:colOff>619125</xdr:colOff>
          <xdr:row>27</xdr:row>
          <xdr:rowOff>9525</xdr:rowOff>
        </xdr:to>
        <xdr:sp macro="" textlink="">
          <xdr:nvSpPr>
            <xdr:cNvPr id="21550" name="Check Box 46" hidden="1">
              <a:extLst>
                <a:ext uri="{63B3BB69-23CF-44E3-9099-C40C66FF867C}">
                  <a14:compatExt spid="_x0000_s21550"/>
                </a:ext>
                <a:ext uri="{FF2B5EF4-FFF2-40B4-BE49-F238E27FC236}">
                  <a16:creationId xmlns:a16="http://schemas.microsoft.com/office/drawing/2014/main" id="{00000000-0008-0000-0100-00002E5400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91440" tIns="45720" rIns="91440" bIns="45720" anchor="ctr"/>
            <a:lstStyle/>
            <a:p>
              <a:pPr algn="l" rtl="0">
                <a:defRPr sz="1000"/>
              </a:pPr>
              <a:r>
                <a:rPr lang="en-US" sz="800" b="0" i="0" u="none" strike="noStrike" baseline="0">
                  <a:solidFill>
                    <a:srgbClr val="000000"/>
                  </a:solidFill>
                  <a:latin typeface="Tahoma"/>
                  <a:ea typeface="Tahoma"/>
                  <a:cs typeface="Tahoma"/>
                </a:rPr>
                <a:t>Newspaper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685800</xdr:colOff>
          <xdr:row>24</xdr:row>
          <xdr:rowOff>19050</xdr:rowOff>
        </xdr:from>
        <xdr:to>
          <xdr:col>12</xdr:col>
          <xdr:colOff>295275</xdr:colOff>
          <xdr:row>27</xdr:row>
          <xdr:rowOff>0</xdr:rowOff>
        </xdr:to>
        <xdr:sp macro="" textlink="">
          <xdr:nvSpPr>
            <xdr:cNvPr id="21551" name="Check Box 47" hidden="1">
              <a:extLst>
                <a:ext uri="{63B3BB69-23CF-44E3-9099-C40C66FF867C}">
                  <a14:compatExt spid="_x0000_s21551"/>
                </a:ext>
                <a:ext uri="{FF2B5EF4-FFF2-40B4-BE49-F238E27FC236}">
                  <a16:creationId xmlns:a16="http://schemas.microsoft.com/office/drawing/2014/main" id="{00000000-0008-0000-0100-00002F5400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91440" tIns="45720" rIns="91440" bIns="45720" anchor="ctr"/>
            <a:lstStyle/>
            <a:p>
              <a:pPr algn="l" rtl="0">
                <a:defRPr sz="1000"/>
              </a:pPr>
              <a:r>
                <a:rPr lang="en-US" sz="800" b="0" i="0" u="none" strike="noStrike" baseline="0">
                  <a:solidFill>
                    <a:srgbClr val="000000"/>
                  </a:solidFill>
                  <a:latin typeface="Tahoma"/>
                  <a:ea typeface="Tahoma"/>
                  <a:cs typeface="Tahoma"/>
                </a:rPr>
                <a:t>Radio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27</xdr:row>
          <xdr:rowOff>38100</xdr:rowOff>
        </xdr:from>
        <xdr:to>
          <xdr:col>2</xdr:col>
          <xdr:colOff>342900</xdr:colOff>
          <xdr:row>28</xdr:row>
          <xdr:rowOff>19050</xdr:rowOff>
        </xdr:to>
        <xdr:sp macro="" textlink="">
          <xdr:nvSpPr>
            <xdr:cNvPr id="21552" name="Check Box 48" hidden="1">
              <a:extLst>
                <a:ext uri="{63B3BB69-23CF-44E3-9099-C40C66FF867C}">
                  <a14:compatExt spid="_x0000_s21552"/>
                </a:ext>
                <a:ext uri="{FF2B5EF4-FFF2-40B4-BE49-F238E27FC236}">
                  <a16:creationId xmlns:a16="http://schemas.microsoft.com/office/drawing/2014/main" id="{00000000-0008-0000-0100-0000305400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91440" tIns="45720" rIns="91440" bIns="45720" anchor="ctr"/>
            <a:lstStyle/>
            <a:p>
              <a:pPr algn="l" rtl="0">
                <a:defRPr sz="1000"/>
              </a:pPr>
              <a:r>
                <a:rPr lang="en-US" sz="800" b="0" i="0" u="none" strike="noStrike" baseline="0">
                  <a:solidFill>
                    <a:srgbClr val="000000"/>
                  </a:solidFill>
                  <a:latin typeface="Tahoma"/>
                  <a:ea typeface="Tahoma"/>
                  <a:cs typeface="Tahoma"/>
                </a:rPr>
                <a:t>Retailer/Vendor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142875</xdr:colOff>
          <xdr:row>27</xdr:row>
          <xdr:rowOff>19050</xdr:rowOff>
        </xdr:from>
        <xdr:to>
          <xdr:col>4</xdr:col>
          <xdr:colOff>609600</xdr:colOff>
          <xdr:row>28</xdr:row>
          <xdr:rowOff>28575</xdr:rowOff>
        </xdr:to>
        <xdr:sp macro="" textlink="">
          <xdr:nvSpPr>
            <xdr:cNvPr id="21553" name="Check Box 49" hidden="1">
              <a:extLst>
                <a:ext uri="{63B3BB69-23CF-44E3-9099-C40C66FF867C}">
                  <a14:compatExt spid="_x0000_s21553"/>
                </a:ext>
                <a:ext uri="{FF2B5EF4-FFF2-40B4-BE49-F238E27FC236}">
                  <a16:creationId xmlns:a16="http://schemas.microsoft.com/office/drawing/2014/main" id="{00000000-0008-0000-0100-0000315400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91440" tIns="45720" rIns="91440" bIns="45720" anchor="ctr"/>
            <a:lstStyle/>
            <a:p>
              <a:pPr algn="l" rtl="0">
                <a:defRPr sz="1000"/>
              </a:pPr>
              <a:r>
                <a:rPr lang="en-US" sz="800" b="0" i="0" u="none" strike="noStrike" baseline="0">
                  <a:solidFill>
                    <a:srgbClr val="000000"/>
                  </a:solidFill>
                  <a:latin typeface="Tahoma"/>
                  <a:ea typeface="Tahoma"/>
                  <a:cs typeface="Tahoma"/>
                </a:rPr>
                <a:t>Social Media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390525</xdr:colOff>
          <xdr:row>27</xdr:row>
          <xdr:rowOff>28575</xdr:rowOff>
        </xdr:from>
        <xdr:to>
          <xdr:col>6</xdr:col>
          <xdr:colOff>361950</xdr:colOff>
          <xdr:row>28</xdr:row>
          <xdr:rowOff>38100</xdr:rowOff>
        </xdr:to>
        <xdr:sp macro="" textlink="">
          <xdr:nvSpPr>
            <xdr:cNvPr id="21554" name="Check Box 50" hidden="1">
              <a:extLst>
                <a:ext uri="{63B3BB69-23CF-44E3-9099-C40C66FF867C}">
                  <a14:compatExt spid="_x0000_s21554"/>
                </a:ext>
                <a:ext uri="{FF2B5EF4-FFF2-40B4-BE49-F238E27FC236}">
                  <a16:creationId xmlns:a16="http://schemas.microsoft.com/office/drawing/2014/main" id="{00000000-0008-0000-0100-0000325400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91440" tIns="45720" rIns="91440" bIns="45720" anchor="ctr"/>
            <a:lstStyle/>
            <a:p>
              <a:pPr algn="l" rtl="0">
                <a:defRPr sz="1000"/>
              </a:pPr>
              <a:r>
                <a:rPr lang="en-US" sz="800" b="0" i="0" u="none" strike="noStrike" baseline="0">
                  <a:solidFill>
                    <a:srgbClr val="000000"/>
                  </a:solidFill>
                  <a:latin typeface="Tahoma"/>
                  <a:ea typeface="Tahoma"/>
                  <a:cs typeface="Tahoma"/>
                </a:rPr>
                <a:t>Utility Newsletter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361950</xdr:colOff>
          <xdr:row>27</xdr:row>
          <xdr:rowOff>19050</xdr:rowOff>
        </xdr:from>
        <xdr:to>
          <xdr:col>9</xdr:col>
          <xdr:colOff>209550</xdr:colOff>
          <xdr:row>28</xdr:row>
          <xdr:rowOff>28575</xdr:rowOff>
        </xdr:to>
        <xdr:sp macro="" textlink="">
          <xdr:nvSpPr>
            <xdr:cNvPr id="21555" name="Check Box 51" hidden="1">
              <a:extLst>
                <a:ext uri="{63B3BB69-23CF-44E3-9099-C40C66FF867C}">
                  <a14:compatExt spid="_x0000_s21555"/>
                </a:ext>
                <a:ext uri="{FF2B5EF4-FFF2-40B4-BE49-F238E27FC236}">
                  <a16:creationId xmlns:a16="http://schemas.microsoft.com/office/drawing/2014/main" id="{00000000-0008-0000-0100-0000335400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91440" tIns="45720" rIns="91440" bIns="45720" anchor="ctr"/>
            <a:lstStyle/>
            <a:p>
              <a:pPr algn="l" rtl="0">
                <a:defRPr sz="1000"/>
              </a:pPr>
              <a:r>
                <a:rPr lang="en-US" sz="800" b="0" i="0" u="none" strike="noStrike" baseline="0">
                  <a:solidFill>
                    <a:srgbClr val="000000"/>
                  </a:solidFill>
                  <a:latin typeface="Tahoma"/>
                  <a:ea typeface="Tahoma"/>
                  <a:cs typeface="Tahoma"/>
                </a:rPr>
                <a:t>Utility Web Site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27</xdr:row>
          <xdr:rowOff>28575</xdr:rowOff>
        </xdr:from>
        <xdr:to>
          <xdr:col>10</xdr:col>
          <xdr:colOff>209550</xdr:colOff>
          <xdr:row>28</xdr:row>
          <xdr:rowOff>38100</xdr:rowOff>
        </xdr:to>
        <xdr:sp macro="" textlink="">
          <xdr:nvSpPr>
            <xdr:cNvPr id="21556" name="Check Box 52" hidden="1">
              <a:extLst>
                <a:ext uri="{63B3BB69-23CF-44E3-9099-C40C66FF867C}">
                  <a14:compatExt spid="_x0000_s21556"/>
                </a:ext>
                <a:ext uri="{FF2B5EF4-FFF2-40B4-BE49-F238E27FC236}">
                  <a16:creationId xmlns:a16="http://schemas.microsoft.com/office/drawing/2014/main" id="{00000000-0008-0000-0100-0000345400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91440" tIns="45720" rIns="91440" bIns="45720" anchor="ctr"/>
            <a:lstStyle/>
            <a:p>
              <a:pPr algn="l" rtl="0">
                <a:defRPr sz="1000"/>
              </a:pPr>
              <a:r>
                <a:rPr lang="en-US" sz="800" b="0" i="0" u="none" strike="noStrike" baseline="0">
                  <a:solidFill>
                    <a:srgbClr val="000000"/>
                  </a:solidFill>
                  <a:latin typeface="Tahoma"/>
                  <a:ea typeface="Tahoma"/>
                  <a:cs typeface="Tahoma"/>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45</xdr:row>
          <xdr:rowOff>9525</xdr:rowOff>
        </xdr:from>
        <xdr:to>
          <xdr:col>1</xdr:col>
          <xdr:colOff>409575</xdr:colOff>
          <xdr:row>46</xdr:row>
          <xdr:rowOff>85725</xdr:rowOff>
        </xdr:to>
        <xdr:sp macro="" textlink="">
          <xdr:nvSpPr>
            <xdr:cNvPr id="21557" name="Check Box 53" hidden="1">
              <a:extLst>
                <a:ext uri="{63B3BB69-23CF-44E3-9099-C40C66FF867C}">
                  <a14:compatExt spid="_x0000_s21557"/>
                </a:ext>
                <a:ext uri="{FF2B5EF4-FFF2-40B4-BE49-F238E27FC236}">
                  <a16:creationId xmlns:a16="http://schemas.microsoft.com/office/drawing/2014/main" id="{00000000-0008-0000-0100-0000355400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22</xdr:row>
          <xdr:rowOff>38100</xdr:rowOff>
        </xdr:from>
        <xdr:to>
          <xdr:col>10</xdr:col>
          <xdr:colOff>104775</xdr:colOff>
          <xdr:row>23</xdr:row>
          <xdr:rowOff>47625</xdr:rowOff>
        </xdr:to>
        <xdr:sp macro="" textlink="">
          <xdr:nvSpPr>
            <xdr:cNvPr id="21588" name="Check Box 84" hidden="1">
              <a:extLst>
                <a:ext uri="{63B3BB69-23CF-44E3-9099-C40C66FF867C}">
                  <a14:compatExt spid="_x0000_s21588"/>
                </a:ext>
                <a:ext uri="{FF2B5EF4-FFF2-40B4-BE49-F238E27FC236}">
                  <a16:creationId xmlns:a16="http://schemas.microsoft.com/office/drawing/2014/main" id="{00000000-0008-0000-0100-0000545400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91440" tIns="45720" rIns="91440" bIns="45720" anchor="ctr"/>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390525</xdr:colOff>
          <xdr:row>21</xdr:row>
          <xdr:rowOff>0</xdr:rowOff>
        </xdr:from>
        <xdr:to>
          <xdr:col>9</xdr:col>
          <xdr:colOff>114300</xdr:colOff>
          <xdr:row>22</xdr:row>
          <xdr:rowOff>28575</xdr:rowOff>
        </xdr:to>
        <xdr:sp macro="" textlink="">
          <xdr:nvSpPr>
            <xdr:cNvPr id="21616" name="Check Box 112" hidden="1">
              <a:extLst>
                <a:ext uri="{63B3BB69-23CF-44E3-9099-C40C66FF867C}">
                  <a14:compatExt spid="_x0000_s21616"/>
                </a:ext>
                <a:ext uri="{FF2B5EF4-FFF2-40B4-BE49-F238E27FC236}">
                  <a16:creationId xmlns:a16="http://schemas.microsoft.com/office/drawing/2014/main" id="{00000000-0008-0000-0100-0000705400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91440" tIns="45720" rIns="91440" bIns="45720" anchor="ctr"/>
            <a:lstStyle/>
            <a:p>
              <a:pPr algn="l" rtl="0">
                <a:defRPr sz="1000"/>
              </a:pPr>
              <a:r>
                <a:rPr lang="en-US" sz="800" b="0" i="0" u="none" strike="noStrike" baseline="0">
                  <a:solidFill>
                    <a:srgbClr val="000000"/>
                  </a:solidFill>
                  <a:latin typeface="Tahoma"/>
                  <a:ea typeface="Tahoma"/>
                  <a:cs typeface="Tahoma"/>
                </a:rPr>
                <a:t>Lodging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209550</xdr:colOff>
          <xdr:row>27</xdr:row>
          <xdr:rowOff>0</xdr:rowOff>
        </xdr:from>
        <xdr:to>
          <xdr:col>7</xdr:col>
          <xdr:colOff>485775</xdr:colOff>
          <xdr:row>28</xdr:row>
          <xdr:rowOff>38100</xdr:rowOff>
        </xdr:to>
        <xdr:sp macro="" textlink="">
          <xdr:nvSpPr>
            <xdr:cNvPr id="444053" name="Check Box 5781" hidden="1">
              <a:extLst>
                <a:ext uri="{63B3BB69-23CF-44E3-9099-C40C66FF867C}">
                  <a14:compatExt spid="_x0000_s444053"/>
                </a:ext>
                <a:ext uri="{FF2B5EF4-FFF2-40B4-BE49-F238E27FC236}">
                  <a16:creationId xmlns:a16="http://schemas.microsoft.com/office/drawing/2014/main" id="{00000000-0008-0000-0100-000095C606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91440" tIns="45720" rIns="91440" bIns="45720" anchor="ctr"/>
            <a:lstStyle/>
            <a:p>
              <a:pPr algn="l" rtl="0">
                <a:defRPr sz="1000"/>
              </a:pPr>
              <a:r>
                <a:rPr lang="en-US" sz="800" b="0" i="0" u="none" strike="noStrike" baseline="0">
                  <a:solidFill>
                    <a:srgbClr val="000000"/>
                  </a:solidFill>
                  <a:latin typeface="Tahoma"/>
                  <a:ea typeface="Tahoma"/>
                  <a:cs typeface="Tahoma"/>
                </a:rPr>
                <a:t>Utility Rep</a:t>
              </a:r>
            </a:p>
          </xdr:txBody>
        </xdr:sp>
        <xdr:clientData fLocksWithSheet="0"/>
      </xdr:twoCellAnchor>
    </mc:Choice>
    <mc:Fallback/>
  </mc:AlternateContent>
  <xdr:twoCellAnchor editAs="oneCell">
    <xdr:from>
      <xdr:col>0</xdr:col>
      <xdr:colOff>20055</xdr:colOff>
      <xdr:row>0</xdr:row>
      <xdr:rowOff>21396</xdr:rowOff>
    </xdr:from>
    <xdr:to>
      <xdr:col>11</xdr:col>
      <xdr:colOff>591552</xdr:colOff>
      <xdr:row>4</xdr:row>
      <xdr:rowOff>20054</xdr:rowOff>
    </xdr:to>
    <xdr:pic>
      <xdr:nvPicPr>
        <xdr:cNvPr id="444085" name="Picture 4">
          <a:extLst>
            <a:ext uri="{FF2B5EF4-FFF2-40B4-BE49-F238E27FC236}">
              <a16:creationId xmlns:a16="http://schemas.microsoft.com/office/drawing/2014/main" id="{00000000-0008-0000-0100-0000B5C606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664" t="6819" r="3435" b="7480"/>
        <a:stretch/>
      </xdr:blipFill>
      <xdr:spPr bwMode="auto">
        <a:xfrm>
          <a:off x="20055" y="21396"/>
          <a:ext cx="6857997" cy="7606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563563</xdr:colOff>
      <xdr:row>60</xdr:row>
      <xdr:rowOff>83127</xdr:rowOff>
    </xdr:from>
    <xdr:to>
      <xdr:col>12</xdr:col>
      <xdr:colOff>16394</xdr:colOff>
      <xdr:row>68</xdr:row>
      <xdr:rowOff>41564</xdr:rowOff>
    </xdr:to>
    <xdr:pic>
      <xdr:nvPicPr>
        <xdr:cNvPr id="444086" name="Picture 4">
          <a:extLst>
            <a:ext uri="{FF2B5EF4-FFF2-40B4-BE49-F238E27FC236}">
              <a16:creationId xmlns:a16="http://schemas.microsoft.com/office/drawing/2014/main" id="{00000000-0008-0000-0100-0000B6C60600}"/>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43913" t="1599" r="476" b="1776"/>
        <a:stretch/>
      </xdr:blipFill>
      <xdr:spPr bwMode="auto">
        <a:xfrm>
          <a:off x="3182938" y="9211252"/>
          <a:ext cx="3731144" cy="14824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466223</xdr:colOff>
      <xdr:row>20</xdr:row>
      <xdr:rowOff>1</xdr:rowOff>
    </xdr:from>
    <xdr:ext cx="6216316" cy="210250"/>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1248276" y="3328738"/>
          <a:ext cx="6216316" cy="210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800" b="1">
              <a:latin typeface="Arial" panose="020B0604020202020204" pitchFamily="34" charset="0"/>
              <a:cs typeface="Arial" panose="020B0604020202020204" pitchFamily="34" charset="0"/>
            </a:rPr>
            <a:t>   (Rebates $75 and under will be applied to your account. If a box is not checked a bill credit will automatically be issued.)</a:t>
          </a:r>
        </a:p>
      </xdr:txBody>
    </xdr:sp>
    <xdr:clientData/>
  </xdr:oneCellAnchor>
  <xdr:twoCellAnchor editAs="oneCell">
    <xdr:from>
      <xdr:col>0</xdr:col>
      <xdr:colOff>99929</xdr:colOff>
      <xdr:row>60</xdr:row>
      <xdr:rowOff>81843</xdr:rowOff>
    </xdr:from>
    <xdr:to>
      <xdr:col>5</xdr:col>
      <xdr:colOff>344571</xdr:colOff>
      <xdr:row>68</xdr:row>
      <xdr:rowOff>37219</xdr:rowOff>
    </xdr:to>
    <xdr:pic>
      <xdr:nvPicPr>
        <xdr:cNvPr id="5" name="Picture 4">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99929" y="9216318"/>
          <a:ext cx="2854492" cy="1479376"/>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9</xdr:col>
          <xdr:colOff>581025</xdr:colOff>
          <xdr:row>21</xdr:row>
          <xdr:rowOff>0</xdr:rowOff>
        </xdr:from>
        <xdr:to>
          <xdr:col>11</xdr:col>
          <xdr:colOff>76200</xdr:colOff>
          <xdr:row>22</xdr:row>
          <xdr:rowOff>28575</xdr:rowOff>
        </xdr:to>
        <xdr:sp macro="" textlink="">
          <xdr:nvSpPr>
            <xdr:cNvPr id="444057" name="Check Box 5785" hidden="1">
              <a:extLst>
                <a:ext uri="{63B3BB69-23CF-44E3-9099-C40C66FF867C}">
                  <a14:compatExt spid="_x0000_s444057"/>
                </a:ext>
                <a:ext uri="{FF2B5EF4-FFF2-40B4-BE49-F238E27FC236}">
                  <a16:creationId xmlns:a16="http://schemas.microsoft.com/office/drawing/2014/main" id="{00000000-0008-0000-0100-000099C606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91440" tIns="45720" rIns="91440" bIns="45720" anchor="ctr"/>
            <a:lstStyle/>
            <a:p>
              <a:pPr algn="l" rtl="0">
                <a:defRPr sz="1000"/>
              </a:pPr>
              <a:r>
                <a:rPr lang="en-US" sz="800" b="0" i="0" u="none" strike="noStrike" baseline="0">
                  <a:solidFill>
                    <a:srgbClr val="000000"/>
                  </a:solidFill>
                  <a:latin typeface="Tahoma"/>
                  <a:ea typeface="Tahoma"/>
                  <a:cs typeface="Tahoma"/>
                </a:rPr>
                <a:t>Warehouse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22</xdr:row>
          <xdr:rowOff>38100</xdr:rowOff>
        </xdr:from>
        <xdr:to>
          <xdr:col>2</xdr:col>
          <xdr:colOff>342900</xdr:colOff>
          <xdr:row>23</xdr:row>
          <xdr:rowOff>47625</xdr:rowOff>
        </xdr:to>
        <xdr:sp macro="" textlink="">
          <xdr:nvSpPr>
            <xdr:cNvPr id="444058" name="Check Box 5786" hidden="1">
              <a:extLst>
                <a:ext uri="{63B3BB69-23CF-44E3-9099-C40C66FF867C}">
                  <a14:compatExt spid="_x0000_s444058"/>
                </a:ext>
                <a:ext uri="{FF2B5EF4-FFF2-40B4-BE49-F238E27FC236}">
                  <a16:creationId xmlns:a16="http://schemas.microsoft.com/office/drawing/2014/main" id="{00000000-0008-0000-0100-00009AC606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91440" tIns="45720" rIns="91440" bIns="45720" anchor="ctr"/>
            <a:lstStyle/>
            <a:p>
              <a:pPr algn="l" rtl="0">
                <a:defRPr sz="1000"/>
              </a:pPr>
              <a:r>
                <a:rPr lang="en-US" sz="800" b="0" i="0" u="none" strike="noStrike" baseline="0">
                  <a:solidFill>
                    <a:srgbClr val="000000"/>
                  </a:solidFill>
                  <a:latin typeface="Tahoma"/>
                  <a:ea typeface="Tahoma"/>
                  <a:cs typeface="Tahoma"/>
                </a:rPr>
                <a:t>Manufacturing</a:t>
              </a:r>
            </a:p>
          </xdr:txBody>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xdr:col>
      <xdr:colOff>278476</xdr:colOff>
      <xdr:row>3</xdr:row>
      <xdr:rowOff>108065</xdr:rowOff>
    </xdr:from>
    <xdr:to>
      <xdr:col>5</xdr:col>
      <xdr:colOff>33251</xdr:colOff>
      <xdr:row>5</xdr:row>
      <xdr:rowOff>8312</xdr:rowOff>
    </xdr:to>
    <xdr:sp macro="" textlink="">
      <xdr:nvSpPr>
        <xdr:cNvPr id="12539" name="Text Box 1275">
          <a:extLst>
            <a:ext uri="{FF2B5EF4-FFF2-40B4-BE49-F238E27FC236}">
              <a16:creationId xmlns:a16="http://schemas.microsoft.com/office/drawing/2014/main" id="{00000000-0008-0000-0200-0000FB300000}"/>
            </a:ext>
          </a:extLst>
        </xdr:cNvPr>
        <xdr:cNvSpPr txBox="1">
          <a:spLocks noChangeArrowheads="1"/>
        </xdr:cNvSpPr>
      </xdr:nvSpPr>
      <xdr:spPr bwMode="auto">
        <a:xfrm>
          <a:off x="852054" y="565265"/>
          <a:ext cx="2797233" cy="157942"/>
        </a:xfrm>
        <a:prstGeom prst="rect">
          <a:avLst/>
        </a:prstGeom>
        <a:solidFill>
          <a:srgbClr val="FFFFFF"/>
        </a:solidFill>
        <a:ln w="9525">
          <a:noFill/>
          <a:miter lim="800000"/>
          <a:headEnd/>
          <a:tailEnd/>
        </a:ln>
      </xdr:spPr>
      <xdr:txBody>
        <a:bodyPr vertOverflow="clip" wrap="square" lIns="27432" tIns="22860"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en-US" sz="800" b="0" i="0" strike="noStrike">
              <a:solidFill>
                <a:srgbClr val="000000"/>
              </a:solidFill>
              <a:latin typeface="Arial"/>
              <a:cs typeface="Arial"/>
            </a:rPr>
            <a:t>NEW CONSTRUCTION -</a:t>
          </a:r>
          <a:r>
            <a:rPr lang="en-US" sz="800" b="0" i="0" strike="noStrike" baseline="0">
              <a:solidFill>
                <a:srgbClr val="000000"/>
              </a:solidFill>
              <a:latin typeface="Arial"/>
              <a:cs typeface="Arial"/>
            </a:rPr>
            <a:t> </a:t>
          </a:r>
          <a:r>
            <a:rPr lang="en-US" sz="800" b="1">
              <a:effectLst/>
              <a:latin typeface="+mn-lt"/>
              <a:ea typeface="+mn-ea"/>
              <a:cs typeface="+mn-cs"/>
            </a:rPr>
            <a:t>CERTIFIED EQUIPMENT ONLY </a:t>
          </a:r>
        </a:p>
        <a:p>
          <a:pPr algn="l" rtl="0">
            <a:defRPr sz="1000"/>
          </a:pPr>
          <a:endParaRPr lang="en-US" sz="600" b="0" i="0" strike="noStrike">
            <a:solidFill>
              <a:srgbClr val="000000"/>
            </a:solidFill>
            <a:latin typeface="Arial"/>
            <a:cs typeface="Arial"/>
          </a:endParaRPr>
        </a:p>
      </xdr:txBody>
    </xdr:sp>
    <xdr:clientData/>
  </xdr:twoCellAnchor>
  <xdr:twoCellAnchor>
    <xdr:from>
      <xdr:col>1</xdr:col>
      <xdr:colOff>261850</xdr:colOff>
      <xdr:row>5</xdr:row>
      <xdr:rowOff>10737</xdr:rowOff>
    </xdr:from>
    <xdr:to>
      <xdr:col>2</xdr:col>
      <xdr:colOff>439110</xdr:colOff>
      <xdr:row>6</xdr:row>
      <xdr:rowOff>1212</xdr:rowOff>
    </xdr:to>
    <xdr:sp macro="" textlink="">
      <xdr:nvSpPr>
        <xdr:cNvPr id="12540" name="Text Box 1276">
          <a:extLst>
            <a:ext uri="{FF2B5EF4-FFF2-40B4-BE49-F238E27FC236}">
              <a16:creationId xmlns:a16="http://schemas.microsoft.com/office/drawing/2014/main" id="{00000000-0008-0000-0200-0000FC300000}"/>
            </a:ext>
          </a:extLst>
        </xdr:cNvPr>
        <xdr:cNvSpPr txBox="1">
          <a:spLocks noChangeArrowheads="1"/>
        </xdr:cNvSpPr>
      </xdr:nvSpPr>
      <xdr:spPr bwMode="auto">
        <a:xfrm>
          <a:off x="835428" y="725632"/>
          <a:ext cx="1723427" cy="123478"/>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en-US" sz="800" b="0" i="0" strike="noStrike">
              <a:solidFill>
                <a:srgbClr val="000000"/>
              </a:solidFill>
              <a:latin typeface="Arial"/>
              <a:cs typeface="Arial"/>
            </a:rPr>
            <a:t>RETROFIT</a:t>
          </a:r>
        </a:p>
      </xdr:txBody>
    </xdr:sp>
    <xdr:clientData/>
  </xdr:twoCellAnchor>
  <mc:AlternateContent xmlns:mc="http://schemas.openxmlformats.org/markup-compatibility/2006">
    <mc:Choice xmlns:a14="http://schemas.microsoft.com/office/drawing/2010/main" Requires="a14">
      <xdr:twoCellAnchor editAs="oneCell">
        <xdr:from>
          <xdr:col>1</xdr:col>
          <xdr:colOff>0</xdr:colOff>
          <xdr:row>3</xdr:row>
          <xdr:rowOff>85725</xdr:rowOff>
        </xdr:from>
        <xdr:to>
          <xdr:col>1</xdr:col>
          <xdr:colOff>333375</xdr:colOff>
          <xdr:row>4</xdr:row>
          <xdr:rowOff>114300</xdr:rowOff>
        </xdr:to>
        <xdr:sp macro="" textlink="">
          <xdr:nvSpPr>
            <xdr:cNvPr id="12541" name="Check Box 1277" hidden="1">
              <a:extLst>
                <a:ext uri="{63B3BB69-23CF-44E3-9099-C40C66FF867C}">
                  <a14:compatExt spid="_x0000_s12541"/>
                </a:ext>
                <a:ext uri="{FF2B5EF4-FFF2-40B4-BE49-F238E27FC236}">
                  <a16:creationId xmlns:a16="http://schemas.microsoft.com/office/drawing/2014/main" id="{00000000-0008-0000-0200-0000FD3000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xdr:row>
          <xdr:rowOff>95250</xdr:rowOff>
        </xdr:from>
        <xdr:to>
          <xdr:col>1</xdr:col>
          <xdr:colOff>1123950</xdr:colOff>
          <xdr:row>6</xdr:row>
          <xdr:rowOff>47625</xdr:rowOff>
        </xdr:to>
        <xdr:sp macro="" textlink="">
          <xdr:nvSpPr>
            <xdr:cNvPr id="12542" name="Check Box 1278" hidden="1">
              <a:extLst>
                <a:ext uri="{63B3BB69-23CF-44E3-9099-C40C66FF867C}">
                  <a14:compatExt spid="_x0000_s12542"/>
                </a:ext>
                <a:ext uri="{FF2B5EF4-FFF2-40B4-BE49-F238E27FC236}">
                  <a16:creationId xmlns:a16="http://schemas.microsoft.com/office/drawing/2014/main" id="{00000000-0008-0000-0200-0000FE3000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1</xdr:col>
      <xdr:colOff>971031</xdr:colOff>
      <xdr:row>3</xdr:row>
      <xdr:rowOff>85725</xdr:rowOff>
    </xdr:from>
    <xdr:to>
      <xdr:col>1</xdr:col>
      <xdr:colOff>1812803</xdr:colOff>
      <xdr:row>4</xdr:row>
      <xdr:rowOff>116939</xdr:rowOff>
    </xdr:to>
    <xdr:sp macro="" textlink="">
      <xdr:nvSpPr>
        <xdr:cNvPr id="4" name="Text Box 1275">
          <a:extLst>
            <a:ext uri="{FF2B5EF4-FFF2-40B4-BE49-F238E27FC236}">
              <a16:creationId xmlns:a16="http://schemas.microsoft.com/office/drawing/2014/main" id="{00000000-0008-0000-0400-000004000000}"/>
            </a:ext>
          </a:extLst>
        </xdr:cNvPr>
        <xdr:cNvSpPr txBox="1">
          <a:spLocks noChangeArrowheads="1"/>
        </xdr:cNvSpPr>
      </xdr:nvSpPr>
      <xdr:spPr bwMode="auto">
        <a:xfrm>
          <a:off x="1000126" y="552450"/>
          <a:ext cx="666750" cy="171450"/>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en-US" sz="800" b="0" i="0" strike="noStrike">
              <a:solidFill>
                <a:srgbClr val="000000"/>
              </a:solidFill>
              <a:latin typeface="Arial"/>
              <a:cs typeface="Arial"/>
            </a:rPr>
            <a:t>NEW CASE</a:t>
          </a:r>
        </a:p>
      </xdr:txBody>
    </xdr:sp>
    <xdr:clientData/>
  </xdr:twoCellAnchor>
  <xdr:twoCellAnchor>
    <xdr:from>
      <xdr:col>1</xdr:col>
      <xdr:colOff>961505</xdr:colOff>
      <xdr:row>5</xdr:row>
      <xdr:rowOff>28575</xdr:rowOff>
    </xdr:from>
    <xdr:to>
      <xdr:col>1</xdr:col>
      <xdr:colOff>1794475</xdr:colOff>
      <xdr:row>6</xdr:row>
      <xdr:rowOff>0</xdr:rowOff>
    </xdr:to>
    <xdr:sp macro="" textlink="">
      <xdr:nvSpPr>
        <xdr:cNvPr id="5" name="Text Box 1276">
          <a:extLst>
            <a:ext uri="{FF2B5EF4-FFF2-40B4-BE49-F238E27FC236}">
              <a16:creationId xmlns:a16="http://schemas.microsoft.com/office/drawing/2014/main" id="{00000000-0008-0000-0400-000005000000}"/>
            </a:ext>
          </a:extLst>
        </xdr:cNvPr>
        <xdr:cNvSpPr txBox="1">
          <a:spLocks noChangeArrowheads="1"/>
        </xdr:cNvSpPr>
      </xdr:nvSpPr>
      <xdr:spPr bwMode="auto">
        <a:xfrm>
          <a:off x="990600" y="762000"/>
          <a:ext cx="657225" cy="114300"/>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en-US" sz="800" b="0" i="0" strike="noStrike">
              <a:solidFill>
                <a:srgbClr val="000000"/>
              </a:solidFill>
              <a:latin typeface="Arial"/>
              <a:cs typeface="Arial"/>
            </a:rPr>
            <a:t>RETROFIT</a:t>
          </a:r>
        </a:p>
      </xdr:txBody>
    </xdr:sp>
    <xdr:clientData/>
  </xdr:twoCellAnchor>
  <mc:AlternateContent xmlns:mc="http://schemas.openxmlformats.org/markup-compatibility/2006">
    <mc:Choice xmlns:a14="http://schemas.microsoft.com/office/drawing/2010/main" Requires="a14">
      <xdr:twoCellAnchor editAs="oneCell">
        <xdr:from>
          <xdr:col>1</xdr:col>
          <xdr:colOff>619125</xdr:colOff>
          <xdr:row>3</xdr:row>
          <xdr:rowOff>47625</xdr:rowOff>
        </xdr:from>
        <xdr:to>
          <xdr:col>1</xdr:col>
          <xdr:colOff>1000125</xdr:colOff>
          <xdr:row>5</xdr:row>
          <xdr:rowOff>9525</xdr:rowOff>
        </xdr:to>
        <xdr:sp macro="" textlink="">
          <xdr:nvSpPr>
            <xdr:cNvPr id="295937" name="Check Box 1" hidden="1">
              <a:extLst>
                <a:ext uri="{63B3BB69-23CF-44E3-9099-C40C66FF867C}">
                  <a14:compatExt spid="_x0000_s295937"/>
                </a:ext>
                <a:ext uri="{FF2B5EF4-FFF2-40B4-BE49-F238E27FC236}">
                  <a16:creationId xmlns:a16="http://schemas.microsoft.com/office/drawing/2014/main" id="{00000000-0008-0000-0400-0000018404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619125</xdr:colOff>
          <xdr:row>5</xdr:row>
          <xdr:rowOff>9525</xdr:rowOff>
        </xdr:from>
        <xdr:to>
          <xdr:col>1</xdr:col>
          <xdr:colOff>1638300</xdr:colOff>
          <xdr:row>6</xdr:row>
          <xdr:rowOff>57150</xdr:rowOff>
        </xdr:to>
        <xdr:sp macro="" textlink="">
          <xdr:nvSpPr>
            <xdr:cNvPr id="295938" name="Check Box 2" hidden="1">
              <a:extLst>
                <a:ext uri="{63B3BB69-23CF-44E3-9099-C40C66FF867C}">
                  <a14:compatExt spid="_x0000_s295938"/>
                </a:ext>
                <a:ext uri="{FF2B5EF4-FFF2-40B4-BE49-F238E27FC236}">
                  <a16:creationId xmlns:a16="http://schemas.microsoft.com/office/drawing/2014/main" id="{00000000-0008-0000-0400-0000028404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11</xdr:col>
      <xdr:colOff>415636</xdr:colOff>
      <xdr:row>22</xdr:row>
      <xdr:rowOff>0</xdr:rowOff>
    </xdr:from>
    <xdr:to>
      <xdr:col>11</xdr:col>
      <xdr:colOff>573578</xdr:colOff>
      <xdr:row>22</xdr:row>
      <xdr:rowOff>0</xdr:rowOff>
    </xdr:to>
    <xdr:sp macro="" textlink="">
      <xdr:nvSpPr>
        <xdr:cNvPr id="692080" name="Rectangle 3">
          <a:extLst>
            <a:ext uri="{FF2B5EF4-FFF2-40B4-BE49-F238E27FC236}">
              <a16:creationId xmlns:a16="http://schemas.microsoft.com/office/drawing/2014/main" id="{00000000-0008-0000-0600-0000708F0A00}"/>
            </a:ext>
          </a:extLst>
        </xdr:cNvPr>
        <xdr:cNvSpPr>
          <a:spLocks noChangeArrowheads="1"/>
        </xdr:cNvSpPr>
      </xdr:nvSpPr>
      <xdr:spPr bwMode="auto">
        <a:xfrm>
          <a:off x="10839796" y="5685905"/>
          <a:ext cx="157942" cy="0"/>
        </a:xfrm>
        <a:prstGeom prst="rect">
          <a:avLst/>
        </a:prstGeom>
        <a:solidFill>
          <a:srgbClr val="FFFFFF"/>
        </a:solidFill>
        <a:ln w="9525">
          <a:solidFill>
            <a:srgbClr val="000000"/>
          </a:solidFill>
          <a:miter lim="800000"/>
          <a:headEnd/>
          <a:tailEnd/>
        </a:ln>
        <a:effectLst>
          <a:outerShdw dist="35921" dir="2700000" algn="ctr" rotWithShape="0">
            <a:srgbClr val="808080"/>
          </a:outerShdw>
        </a:effectLst>
      </xdr:spPr>
    </xdr:sp>
    <xdr:clientData/>
  </xdr:twoCellAnchor>
  <xdr:twoCellAnchor>
    <xdr:from>
      <xdr:col>11</xdr:col>
      <xdr:colOff>415636</xdr:colOff>
      <xdr:row>22</xdr:row>
      <xdr:rowOff>0</xdr:rowOff>
    </xdr:from>
    <xdr:to>
      <xdr:col>11</xdr:col>
      <xdr:colOff>573578</xdr:colOff>
      <xdr:row>22</xdr:row>
      <xdr:rowOff>0</xdr:rowOff>
    </xdr:to>
    <xdr:sp macro="" textlink="">
      <xdr:nvSpPr>
        <xdr:cNvPr id="692081" name="Rectangle 4">
          <a:extLst>
            <a:ext uri="{FF2B5EF4-FFF2-40B4-BE49-F238E27FC236}">
              <a16:creationId xmlns:a16="http://schemas.microsoft.com/office/drawing/2014/main" id="{00000000-0008-0000-0600-0000718F0A00}"/>
            </a:ext>
          </a:extLst>
        </xdr:cNvPr>
        <xdr:cNvSpPr>
          <a:spLocks noChangeArrowheads="1"/>
        </xdr:cNvSpPr>
      </xdr:nvSpPr>
      <xdr:spPr bwMode="auto">
        <a:xfrm>
          <a:off x="10839796" y="5685905"/>
          <a:ext cx="157942" cy="0"/>
        </a:xfrm>
        <a:prstGeom prst="rect">
          <a:avLst/>
        </a:prstGeom>
        <a:solidFill>
          <a:srgbClr val="FFFFFF"/>
        </a:solidFill>
        <a:ln w="9525">
          <a:solidFill>
            <a:srgbClr val="000000"/>
          </a:solidFill>
          <a:miter lim="800000"/>
          <a:headEnd/>
          <a:tailEnd/>
        </a:ln>
        <a:effectLst>
          <a:outerShdw dist="35921" dir="2700000" algn="ctr" rotWithShape="0">
            <a:srgbClr val="808080"/>
          </a:outerShdw>
        </a:effectLst>
      </xdr:spPr>
    </xdr:sp>
    <xdr:clientData/>
  </xdr:twoCellAnchor>
  <mc:AlternateContent xmlns:mc="http://schemas.openxmlformats.org/markup-compatibility/2006">
    <mc:Choice xmlns:a14="http://schemas.microsoft.com/office/drawing/2010/main" Requires="a14">
      <xdr:twoCellAnchor editAs="oneCell">
        <xdr:from>
          <xdr:col>0</xdr:col>
          <xdr:colOff>28575</xdr:colOff>
          <xdr:row>5</xdr:row>
          <xdr:rowOff>9525</xdr:rowOff>
        </xdr:from>
        <xdr:to>
          <xdr:col>0</xdr:col>
          <xdr:colOff>409575</xdr:colOff>
          <xdr:row>6</xdr:row>
          <xdr:rowOff>47625</xdr:rowOff>
        </xdr:to>
        <xdr:sp macro="" textlink="">
          <xdr:nvSpPr>
            <xdr:cNvPr id="455176" name="Check Box 4616" hidden="1">
              <a:extLst>
                <a:ext uri="{63B3BB69-23CF-44E3-9099-C40C66FF867C}">
                  <a14:compatExt spid="_x0000_s455176"/>
                </a:ext>
                <a:ext uri="{FF2B5EF4-FFF2-40B4-BE49-F238E27FC236}">
                  <a16:creationId xmlns:a16="http://schemas.microsoft.com/office/drawing/2014/main" id="{00000000-0008-0000-0600-000008F206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0</xdr:col>
      <xdr:colOff>333202</xdr:colOff>
      <xdr:row>5</xdr:row>
      <xdr:rowOff>47625</xdr:rowOff>
    </xdr:from>
    <xdr:to>
      <xdr:col>1</xdr:col>
      <xdr:colOff>194089</xdr:colOff>
      <xdr:row>6</xdr:row>
      <xdr:rowOff>57150</xdr:rowOff>
    </xdr:to>
    <xdr:sp macro="" textlink="">
      <xdr:nvSpPr>
        <xdr:cNvPr id="55" name="Text Box 1276">
          <a:extLst>
            <a:ext uri="{FF2B5EF4-FFF2-40B4-BE49-F238E27FC236}">
              <a16:creationId xmlns:a16="http://schemas.microsoft.com/office/drawing/2014/main" id="{00000000-0008-0000-0600-000037000000}"/>
            </a:ext>
          </a:extLst>
        </xdr:cNvPr>
        <xdr:cNvSpPr txBox="1">
          <a:spLocks noChangeArrowheads="1"/>
        </xdr:cNvSpPr>
      </xdr:nvSpPr>
      <xdr:spPr bwMode="auto">
        <a:xfrm>
          <a:off x="266700" y="904875"/>
          <a:ext cx="676275" cy="190500"/>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en-US" sz="800" b="0" i="0" strike="noStrike">
              <a:solidFill>
                <a:srgbClr val="000000"/>
              </a:solidFill>
              <a:latin typeface="Arial"/>
              <a:cs typeface="Arial"/>
            </a:rPr>
            <a:t>RETROFIT</a:t>
          </a:r>
        </a:p>
      </xdr:txBody>
    </xdr:sp>
    <xdr:clientData/>
  </xdr:twoCellAnchor>
  <xdr:oneCellAnchor>
    <xdr:from>
      <xdr:col>9</xdr:col>
      <xdr:colOff>193963</xdr:colOff>
      <xdr:row>10</xdr:row>
      <xdr:rowOff>9525</xdr:rowOff>
    </xdr:from>
    <xdr:ext cx="518757" cy="228600"/>
    <xdr:sp macro="" textlink="">
      <xdr:nvSpPr>
        <xdr:cNvPr id="56" name="TextBox 55">
          <a:extLst>
            <a:ext uri="{FF2B5EF4-FFF2-40B4-BE49-F238E27FC236}">
              <a16:creationId xmlns:a16="http://schemas.microsoft.com/office/drawing/2014/main" id="{00000000-0008-0000-0600-000038000000}"/>
            </a:ext>
          </a:extLst>
        </xdr:cNvPr>
        <xdr:cNvSpPr txBox="1"/>
      </xdr:nvSpPr>
      <xdr:spPr>
        <a:xfrm>
          <a:off x="6324600" y="1847850"/>
          <a:ext cx="419100"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n-US" sz="1100"/>
            <a:t>Yes</a:t>
          </a:r>
        </a:p>
      </xdr:txBody>
    </xdr:sp>
    <xdr:clientData/>
  </xdr:oneCellAnchor>
  <xdr:oneCellAnchor>
    <xdr:from>
      <xdr:col>9</xdr:col>
      <xdr:colOff>767542</xdr:colOff>
      <xdr:row>10</xdr:row>
      <xdr:rowOff>9525</xdr:rowOff>
    </xdr:from>
    <xdr:ext cx="315245" cy="228600"/>
    <xdr:sp macro="" textlink="">
      <xdr:nvSpPr>
        <xdr:cNvPr id="57" name="TextBox 56">
          <a:extLst>
            <a:ext uri="{FF2B5EF4-FFF2-40B4-BE49-F238E27FC236}">
              <a16:creationId xmlns:a16="http://schemas.microsoft.com/office/drawing/2014/main" id="{00000000-0008-0000-0600-000039000000}"/>
            </a:ext>
          </a:extLst>
        </xdr:cNvPr>
        <xdr:cNvSpPr txBox="1"/>
      </xdr:nvSpPr>
      <xdr:spPr>
        <a:xfrm>
          <a:off x="6781800" y="1847850"/>
          <a:ext cx="419100"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n-US" sz="1100"/>
            <a:t>No</a:t>
          </a:r>
        </a:p>
      </xdr:txBody>
    </xdr:sp>
    <xdr:clientData/>
  </xdr:oneCellAnchor>
  <mc:AlternateContent xmlns:mc="http://schemas.openxmlformats.org/markup-compatibility/2006">
    <mc:Choice xmlns:a14="http://schemas.microsoft.com/office/drawing/2010/main" Requires="a14">
      <xdr:twoCellAnchor editAs="oneCell">
        <xdr:from>
          <xdr:col>9</xdr:col>
          <xdr:colOff>571500</xdr:colOff>
          <xdr:row>10</xdr:row>
          <xdr:rowOff>0</xdr:rowOff>
        </xdr:from>
        <xdr:to>
          <xdr:col>9</xdr:col>
          <xdr:colOff>904875</xdr:colOff>
          <xdr:row>10</xdr:row>
          <xdr:rowOff>285750</xdr:rowOff>
        </xdr:to>
        <xdr:sp macro="" textlink="">
          <xdr:nvSpPr>
            <xdr:cNvPr id="455177" name="Check Box 4617" hidden="1">
              <a:extLst>
                <a:ext uri="{63B3BB69-23CF-44E3-9099-C40C66FF867C}">
                  <a14:compatExt spid="_x0000_s455177"/>
                </a:ext>
                <a:ext uri="{FF2B5EF4-FFF2-40B4-BE49-F238E27FC236}">
                  <a16:creationId xmlns:a16="http://schemas.microsoft.com/office/drawing/2014/main" id="{00000000-0008-0000-0600-000009F206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9525</xdr:colOff>
          <xdr:row>10</xdr:row>
          <xdr:rowOff>0</xdr:rowOff>
        </xdr:from>
        <xdr:to>
          <xdr:col>9</xdr:col>
          <xdr:colOff>323850</xdr:colOff>
          <xdr:row>10</xdr:row>
          <xdr:rowOff>276225</xdr:rowOff>
        </xdr:to>
        <xdr:sp macro="" textlink="">
          <xdr:nvSpPr>
            <xdr:cNvPr id="455178" name="Check Box 4618" hidden="1">
              <a:extLst>
                <a:ext uri="{63B3BB69-23CF-44E3-9099-C40C66FF867C}">
                  <a14:compatExt spid="_x0000_s455178"/>
                </a:ext>
                <a:ext uri="{FF2B5EF4-FFF2-40B4-BE49-F238E27FC236}">
                  <a16:creationId xmlns:a16="http://schemas.microsoft.com/office/drawing/2014/main" id="{00000000-0008-0000-0600-00000AF206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oneCellAnchor>
    <xdr:from>
      <xdr:col>9</xdr:col>
      <xdr:colOff>193963</xdr:colOff>
      <xdr:row>11</xdr:row>
      <xdr:rowOff>9525</xdr:rowOff>
    </xdr:from>
    <xdr:ext cx="518757" cy="228600"/>
    <xdr:sp macro="" textlink="">
      <xdr:nvSpPr>
        <xdr:cNvPr id="60" name="TextBox 59">
          <a:extLst>
            <a:ext uri="{FF2B5EF4-FFF2-40B4-BE49-F238E27FC236}">
              <a16:creationId xmlns:a16="http://schemas.microsoft.com/office/drawing/2014/main" id="{00000000-0008-0000-0600-00003C000000}"/>
            </a:ext>
          </a:extLst>
        </xdr:cNvPr>
        <xdr:cNvSpPr txBox="1"/>
      </xdr:nvSpPr>
      <xdr:spPr>
        <a:xfrm>
          <a:off x="6324600" y="2152650"/>
          <a:ext cx="419100"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n-US" sz="1100"/>
            <a:t>Yes</a:t>
          </a:r>
        </a:p>
      </xdr:txBody>
    </xdr:sp>
    <xdr:clientData/>
  </xdr:oneCellAnchor>
  <xdr:oneCellAnchor>
    <xdr:from>
      <xdr:col>9</xdr:col>
      <xdr:colOff>767542</xdr:colOff>
      <xdr:row>11</xdr:row>
      <xdr:rowOff>9525</xdr:rowOff>
    </xdr:from>
    <xdr:ext cx="315245" cy="228600"/>
    <xdr:sp macro="" textlink="">
      <xdr:nvSpPr>
        <xdr:cNvPr id="61" name="TextBox 60">
          <a:extLst>
            <a:ext uri="{FF2B5EF4-FFF2-40B4-BE49-F238E27FC236}">
              <a16:creationId xmlns:a16="http://schemas.microsoft.com/office/drawing/2014/main" id="{00000000-0008-0000-0600-00003D000000}"/>
            </a:ext>
          </a:extLst>
        </xdr:cNvPr>
        <xdr:cNvSpPr txBox="1"/>
      </xdr:nvSpPr>
      <xdr:spPr>
        <a:xfrm>
          <a:off x="6781800" y="2152650"/>
          <a:ext cx="419100"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n-US" sz="1100"/>
            <a:t>No</a:t>
          </a:r>
        </a:p>
      </xdr:txBody>
    </xdr:sp>
    <xdr:clientData/>
  </xdr:oneCellAnchor>
  <mc:AlternateContent xmlns:mc="http://schemas.openxmlformats.org/markup-compatibility/2006">
    <mc:Choice xmlns:a14="http://schemas.microsoft.com/office/drawing/2010/main" Requires="a14">
      <xdr:twoCellAnchor editAs="oneCell">
        <xdr:from>
          <xdr:col>9</xdr:col>
          <xdr:colOff>571500</xdr:colOff>
          <xdr:row>11</xdr:row>
          <xdr:rowOff>0</xdr:rowOff>
        </xdr:from>
        <xdr:to>
          <xdr:col>9</xdr:col>
          <xdr:colOff>904875</xdr:colOff>
          <xdr:row>11</xdr:row>
          <xdr:rowOff>285750</xdr:rowOff>
        </xdr:to>
        <xdr:sp macro="" textlink="">
          <xdr:nvSpPr>
            <xdr:cNvPr id="455179" name="Check Box 4619" hidden="1">
              <a:extLst>
                <a:ext uri="{63B3BB69-23CF-44E3-9099-C40C66FF867C}">
                  <a14:compatExt spid="_x0000_s455179"/>
                </a:ext>
                <a:ext uri="{FF2B5EF4-FFF2-40B4-BE49-F238E27FC236}">
                  <a16:creationId xmlns:a16="http://schemas.microsoft.com/office/drawing/2014/main" id="{00000000-0008-0000-0600-00000BF206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9525</xdr:colOff>
          <xdr:row>11</xdr:row>
          <xdr:rowOff>0</xdr:rowOff>
        </xdr:from>
        <xdr:to>
          <xdr:col>9</xdr:col>
          <xdr:colOff>323850</xdr:colOff>
          <xdr:row>11</xdr:row>
          <xdr:rowOff>285750</xdr:rowOff>
        </xdr:to>
        <xdr:sp macro="" textlink="">
          <xdr:nvSpPr>
            <xdr:cNvPr id="455180" name="Check Box 4620" hidden="1">
              <a:extLst>
                <a:ext uri="{63B3BB69-23CF-44E3-9099-C40C66FF867C}">
                  <a14:compatExt spid="_x0000_s455180"/>
                </a:ext>
                <a:ext uri="{FF2B5EF4-FFF2-40B4-BE49-F238E27FC236}">
                  <a16:creationId xmlns:a16="http://schemas.microsoft.com/office/drawing/2014/main" id="{00000000-0008-0000-0600-00000CF206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oneCellAnchor>
    <xdr:from>
      <xdr:col>9</xdr:col>
      <xdr:colOff>193963</xdr:colOff>
      <xdr:row>12</xdr:row>
      <xdr:rowOff>9525</xdr:rowOff>
    </xdr:from>
    <xdr:ext cx="518757" cy="228600"/>
    <xdr:sp macro="" textlink="">
      <xdr:nvSpPr>
        <xdr:cNvPr id="64" name="TextBox 63">
          <a:extLst>
            <a:ext uri="{FF2B5EF4-FFF2-40B4-BE49-F238E27FC236}">
              <a16:creationId xmlns:a16="http://schemas.microsoft.com/office/drawing/2014/main" id="{00000000-0008-0000-0600-000040000000}"/>
            </a:ext>
          </a:extLst>
        </xdr:cNvPr>
        <xdr:cNvSpPr txBox="1"/>
      </xdr:nvSpPr>
      <xdr:spPr>
        <a:xfrm>
          <a:off x="6324600" y="2152650"/>
          <a:ext cx="419100"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n-US" sz="1100"/>
            <a:t>Yes</a:t>
          </a:r>
        </a:p>
      </xdr:txBody>
    </xdr:sp>
    <xdr:clientData/>
  </xdr:oneCellAnchor>
  <xdr:oneCellAnchor>
    <xdr:from>
      <xdr:col>9</xdr:col>
      <xdr:colOff>767542</xdr:colOff>
      <xdr:row>12</xdr:row>
      <xdr:rowOff>9525</xdr:rowOff>
    </xdr:from>
    <xdr:ext cx="315245" cy="228600"/>
    <xdr:sp macro="" textlink="">
      <xdr:nvSpPr>
        <xdr:cNvPr id="65" name="TextBox 64">
          <a:extLst>
            <a:ext uri="{FF2B5EF4-FFF2-40B4-BE49-F238E27FC236}">
              <a16:creationId xmlns:a16="http://schemas.microsoft.com/office/drawing/2014/main" id="{00000000-0008-0000-0600-000041000000}"/>
            </a:ext>
          </a:extLst>
        </xdr:cNvPr>
        <xdr:cNvSpPr txBox="1"/>
      </xdr:nvSpPr>
      <xdr:spPr>
        <a:xfrm>
          <a:off x="6781800" y="2152650"/>
          <a:ext cx="419100"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n-US" sz="1100"/>
            <a:t>No</a:t>
          </a:r>
        </a:p>
      </xdr:txBody>
    </xdr:sp>
    <xdr:clientData/>
  </xdr:oneCellAnchor>
  <mc:AlternateContent xmlns:mc="http://schemas.openxmlformats.org/markup-compatibility/2006">
    <mc:Choice xmlns:a14="http://schemas.microsoft.com/office/drawing/2010/main" Requires="a14">
      <xdr:twoCellAnchor editAs="oneCell">
        <xdr:from>
          <xdr:col>9</xdr:col>
          <xdr:colOff>571500</xdr:colOff>
          <xdr:row>12</xdr:row>
          <xdr:rowOff>0</xdr:rowOff>
        </xdr:from>
        <xdr:to>
          <xdr:col>9</xdr:col>
          <xdr:colOff>904875</xdr:colOff>
          <xdr:row>12</xdr:row>
          <xdr:rowOff>285750</xdr:rowOff>
        </xdr:to>
        <xdr:sp macro="" textlink="">
          <xdr:nvSpPr>
            <xdr:cNvPr id="455181" name="Check Box 4621" hidden="1">
              <a:extLst>
                <a:ext uri="{63B3BB69-23CF-44E3-9099-C40C66FF867C}">
                  <a14:compatExt spid="_x0000_s455181"/>
                </a:ext>
                <a:ext uri="{FF2B5EF4-FFF2-40B4-BE49-F238E27FC236}">
                  <a16:creationId xmlns:a16="http://schemas.microsoft.com/office/drawing/2014/main" id="{00000000-0008-0000-0600-00000DF206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9525</xdr:colOff>
          <xdr:row>12</xdr:row>
          <xdr:rowOff>0</xdr:rowOff>
        </xdr:from>
        <xdr:to>
          <xdr:col>9</xdr:col>
          <xdr:colOff>323850</xdr:colOff>
          <xdr:row>12</xdr:row>
          <xdr:rowOff>285750</xdr:rowOff>
        </xdr:to>
        <xdr:sp macro="" textlink="">
          <xdr:nvSpPr>
            <xdr:cNvPr id="455182" name="Check Box 4622" hidden="1">
              <a:extLst>
                <a:ext uri="{63B3BB69-23CF-44E3-9099-C40C66FF867C}">
                  <a14:compatExt spid="_x0000_s455182"/>
                </a:ext>
                <a:ext uri="{FF2B5EF4-FFF2-40B4-BE49-F238E27FC236}">
                  <a16:creationId xmlns:a16="http://schemas.microsoft.com/office/drawing/2014/main" id="{00000000-0008-0000-0600-00000EF206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oneCellAnchor>
    <xdr:from>
      <xdr:col>9</xdr:col>
      <xdr:colOff>193963</xdr:colOff>
      <xdr:row>13</xdr:row>
      <xdr:rowOff>9525</xdr:rowOff>
    </xdr:from>
    <xdr:ext cx="518757" cy="228600"/>
    <xdr:sp macro="" textlink="">
      <xdr:nvSpPr>
        <xdr:cNvPr id="68" name="TextBox 67">
          <a:extLst>
            <a:ext uri="{FF2B5EF4-FFF2-40B4-BE49-F238E27FC236}">
              <a16:creationId xmlns:a16="http://schemas.microsoft.com/office/drawing/2014/main" id="{00000000-0008-0000-0600-000044000000}"/>
            </a:ext>
          </a:extLst>
        </xdr:cNvPr>
        <xdr:cNvSpPr txBox="1"/>
      </xdr:nvSpPr>
      <xdr:spPr>
        <a:xfrm>
          <a:off x="6324600" y="2152650"/>
          <a:ext cx="419100"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n-US" sz="1100"/>
            <a:t>Yes</a:t>
          </a:r>
        </a:p>
      </xdr:txBody>
    </xdr:sp>
    <xdr:clientData/>
  </xdr:oneCellAnchor>
  <xdr:oneCellAnchor>
    <xdr:from>
      <xdr:col>9</xdr:col>
      <xdr:colOff>767542</xdr:colOff>
      <xdr:row>13</xdr:row>
      <xdr:rowOff>9525</xdr:rowOff>
    </xdr:from>
    <xdr:ext cx="315245" cy="228600"/>
    <xdr:sp macro="" textlink="">
      <xdr:nvSpPr>
        <xdr:cNvPr id="69" name="TextBox 68">
          <a:extLst>
            <a:ext uri="{FF2B5EF4-FFF2-40B4-BE49-F238E27FC236}">
              <a16:creationId xmlns:a16="http://schemas.microsoft.com/office/drawing/2014/main" id="{00000000-0008-0000-0600-000045000000}"/>
            </a:ext>
          </a:extLst>
        </xdr:cNvPr>
        <xdr:cNvSpPr txBox="1"/>
      </xdr:nvSpPr>
      <xdr:spPr>
        <a:xfrm>
          <a:off x="6781800" y="2152650"/>
          <a:ext cx="419100"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n-US" sz="1100"/>
            <a:t>No</a:t>
          </a:r>
        </a:p>
      </xdr:txBody>
    </xdr:sp>
    <xdr:clientData/>
  </xdr:oneCellAnchor>
  <mc:AlternateContent xmlns:mc="http://schemas.openxmlformats.org/markup-compatibility/2006">
    <mc:Choice xmlns:a14="http://schemas.microsoft.com/office/drawing/2010/main" Requires="a14">
      <xdr:twoCellAnchor editAs="oneCell">
        <xdr:from>
          <xdr:col>9</xdr:col>
          <xdr:colOff>571500</xdr:colOff>
          <xdr:row>13</xdr:row>
          <xdr:rowOff>0</xdr:rowOff>
        </xdr:from>
        <xdr:to>
          <xdr:col>9</xdr:col>
          <xdr:colOff>904875</xdr:colOff>
          <xdr:row>13</xdr:row>
          <xdr:rowOff>285750</xdr:rowOff>
        </xdr:to>
        <xdr:sp macro="" textlink="">
          <xdr:nvSpPr>
            <xdr:cNvPr id="455183" name="Check Box 4623" hidden="1">
              <a:extLst>
                <a:ext uri="{63B3BB69-23CF-44E3-9099-C40C66FF867C}">
                  <a14:compatExt spid="_x0000_s455183"/>
                </a:ext>
                <a:ext uri="{FF2B5EF4-FFF2-40B4-BE49-F238E27FC236}">
                  <a16:creationId xmlns:a16="http://schemas.microsoft.com/office/drawing/2014/main" id="{00000000-0008-0000-0600-00000FF206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9525</xdr:colOff>
          <xdr:row>13</xdr:row>
          <xdr:rowOff>0</xdr:rowOff>
        </xdr:from>
        <xdr:to>
          <xdr:col>9</xdr:col>
          <xdr:colOff>323850</xdr:colOff>
          <xdr:row>13</xdr:row>
          <xdr:rowOff>285750</xdr:rowOff>
        </xdr:to>
        <xdr:sp macro="" textlink="">
          <xdr:nvSpPr>
            <xdr:cNvPr id="455184" name="Check Box 4624" hidden="1">
              <a:extLst>
                <a:ext uri="{63B3BB69-23CF-44E3-9099-C40C66FF867C}">
                  <a14:compatExt spid="_x0000_s455184"/>
                </a:ext>
                <a:ext uri="{FF2B5EF4-FFF2-40B4-BE49-F238E27FC236}">
                  <a16:creationId xmlns:a16="http://schemas.microsoft.com/office/drawing/2014/main" id="{00000000-0008-0000-0600-000010F206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oneCellAnchor>
    <xdr:from>
      <xdr:col>9</xdr:col>
      <xdr:colOff>193963</xdr:colOff>
      <xdr:row>14</xdr:row>
      <xdr:rowOff>9525</xdr:rowOff>
    </xdr:from>
    <xdr:ext cx="518757" cy="228600"/>
    <xdr:sp macro="" textlink="">
      <xdr:nvSpPr>
        <xdr:cNvPr id="72" name="TextBox 71">
          <a:extLst>
            <a:ext uri="{FF2B5EF4-FFF2-40B4-BE49-F238E27FC236}">
              <a16:creationId xmlns:a16="http://schemas.microsoft.com/office/drawing/2014/main" id="{00000000-0008-0000-0600-000048000000}"/>
            </a:ext>
          </a:extLst>
        </xdr:cNvPr>
        <xdr:cNvSpPr txBox="1"/>
      </xdr:nvSpPr>
      <xdr:spPr>
        <a:xfrm>
          <a:off x="6324600" y="2152650"/>
          <a:ext cx="419100"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n-US" sz="1100"/>
            <a:t>Yes</a:t>
          </a:r>
        </a:p>
      </xdr:txBody>
    </xdr:sp>
    <xdr:clientData/>
  </xdr:oneCellAnchor>
  <xdr:oneCellAnchor>
    <xdr:from>
      <xdr:col>9</xdr:col>
      <xdr:colOff>767542</xdr:colOff>
      <xdr:row>14</xdr:row>
      <xdr:rowOff>9525</xdr:rowOff>
    </xdr:from>
    <xdr:ext cx="315245" cy="228600"/>
    <xdr:sp macro="" textlink="">
      <xdr:nvSpPr>
        <xdr:cNvPr id="73" name="TextBox 72">
          <a:extLst>
            <a:ext uri="{FF2B5EF4-FFF2-40B4-BE49-F238E27FC236}">
              <a16:creationId xmlns:a16="http://schemas.microsoft.com/office/drawing/2014/main" id="{00000000-0008-0000-0600-000049000000}"/>
            </a:ext>
          </a:extLst>
        </xdr:cNvPr>
        <xdr:cNvSpPr txBox="1"/>
      </xdr:nvSpPr>
      <xdr:spPr>
        <a:xfrm>
          <a:off x="6781800" y="2152650"/>
          <a:ext cx="419100"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n-US" sz="1100"/>
            <a:t>No</a:t>
          </a:r>
        </a:p>
      </xdr:txBody>
    </xdr:sp>
    <xdr:clientData/>
  </xdr:oneCellAnchor>
  <mc:AlternateContent xmlns:mc="http://schemas.openxmlformats.org/markup-compatibility/2006">
    <mc:Choice xmlns:a14="http://schemas.microsoft.com/office/drawing/2010/main" Requires="a14">
      <xdr:twoCellAnchor editAs="oneCell">
        <xdr:from>
          <xdr:col>9</xdr:col>
          <xdr:colOff>571500</xdr:colOff>
          <xdr:row>14</xdr:row>
          <xdr:rowOff>0</xdr:rowOff>
        </xdr:from>
        <xdr:to>
          <xdr:col>9</xdr:col>
          <xdr:colOff>904875</xdr:colOff>
          <xdr:row>14</xdr:row>
          <xdr:rowOff>285750</xdr:rowOff>
        </xdr:to>
        <xdr:sp macro="" textlink="">
          <xdr:nvSpPr>
            <xdr:cNvPr id="455185" name="Check Box 4625" hidden="1">
              <a:extLst>
                <a:ext uri="{63B3BB69-23CF-44E3-9099-C40C66FF867C}">
                  <a14:compatExt spid="_x0000_s455185"/>
                </a:ext>
                <a:ext uri="{FF2B5EF4-FFF2-40B4-BE49-F238E27FC236}">
                  <a16:creationId xmlns:a16="http://schemas.microsoft.com/office/drawing/2014/main" id="{00000000-0008-0000-0600-000011F206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9525</xdr:colOff>
          <xdr:row>14</xdr:row>
          <xdr:rowOff>0</xdr:rowOff>
        </xdr:from>
        <xdr:to>
          <xdr:col>9</xdr:col>
          <xdr:colOff>323850</xdr:colOff>
          <xdr:row>14</xdr:row>
          <xdr:rowOff>285750</xdr:rowOff>
        </xdr:to>
        <xdr:sp macro="" textlink="">
          <xdr:nvSpPr>
            <xdr:cNvPr id="455186" name="Check Box 4626" hidden="1">
              <a:extLst>
                <a:ext uri="{63B3BB69-23CF-44E3-9099-C40C66FF867C}">
                  <a14:compatExt spid="_x0000_s455186"/>
                </a:ext>
                <a:ext uri="{FF2B5EF4-FFF2-40B4-BE49-F238E27FC236}">
                  <a16:creationId xmlns:a16="http://schemas.microsoft.com/office/drawing/2014/main" id="{00000000-0008-0000-0600-000012F206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oneCellAnchor>
    <xdr:from>
      <xdr:col>9</xdr:col>
      <xdr:colOff>193963</xdr:colOff>
      <xdr:row>15</xdr:row>
      <xdr:rowOff>9525</xdr:rowOff>
    </xdr:from>
    <xdr:ext cx="518757" cy="228600"/>
    <xdr:sp macro="" textlink="">
      <xdr:nvSpPr>
        <xdr:cNvPr id="76" name="TextBox 75">
          <a:extLst>
            <a:ext uri="{FF2B5EF4-FFF2-40B4-BE49-F238E27FC236}">
              <a16:creationId xmlns:a16="http://schemas.microsoft.com/office/drawing/2014/main" id="{00000000-0008-0000-0600-00004C000000}"/>
            </a:ext>
          </a:extLst>
        </xdr:cNvPr>
        <xdr:cNvSpPr txBox="1"/>
      </xdr:nvSpPr>
      <xdr:spPr>
        <a:xfrm>
          <a:off x="6324600" y="2152650"/>
          <a:ext cx="419100"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n-US" sz="1100"/>
            <a:t>Yes</a:t>
          </a:r>
        </a:p>
      </xdr:txBody>
    </xdr:sp>
    <xdr:clientData/>
  </xdr:oneCellAnchor>
  <xdr:oneCellAnchor>
    <xdr:from>
      <xdr:col>9</xdr:col>
      <xdr:colOff>767542</xdr:colOff>
      <xdr:row>15</xdr:row>
      <xdr:rowOff>9525</xdr:rowOff>
    </xdr:from>
    <xdr:ext cx="315245" cy="228600"/>
    <xdr:sp macro="" textlink="">
      <xdr:nvSpPr>
        <xdr:cNvPr id="77" name="TextBox 76">
          <a:extLst>
            <a:ext uri="{FF2B5EF4-FFF2-40B4-BE49-F238E27FC236}">
              <a16:creationId xmlns:a16="http://schemas.microsoft.com/office/drawing/2014/main" id="{00000000-0008-0000-0600-00004D000000}"/>
            </a:ext>
          </a:extLst>
        </xdr:cNvPr>
        <xdr:cNvSpPr txBox="1"/>
      </xdr:nvSpPr>
      <xdr:spPr>
        <a:xfrm>
          <a:off x="6781800" y="2152650"/>
          <a:ext cx="419100"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n-US" sz="1100"/>
            <a:t>No</a:t>
          </a:r>
        </a:p>
      </xdr:txBody>
    </xdr:sp>
    <xdr:clientData/>
  </xdr:oneCellAnchor>
  <mc:AlternateContent xmlns:mc="http://schemas.openxmlformats.org/markup-compatibility/2006">
    <mc:Choice xmlns:a14="http://schemas.microsoft.com/office/drawing/2010/main" Requires="a14">
      <xdr:twoCellAnchor editAs="oneCell">
        <xdr:from>
          <xdr:col>9</xdr:col>
          <xdr:colOff>571500</xdr:colOff>
          <xdr:row>15</xdr:row>
          <xdr:rowOff>0</xdr:rowOff>
        </xdr:from>
        <xdr:to>
          <xdr:col>9</xdr:col>
          <xdr:colOff>904875</xdr:colOff>
          <xdr:row>15</xdr:row>
          <xdr:rowOff>285750</xdr:rowOff>
        </xdr:to>
        <xdr:sp macro="" textlink="">
          <xdr:nvSpPr>
            <xdr:cNvPr id="455187" name="Check Box 4627" hidden="1">
              <a:extLst>
                <a:ext uri="{63B3BB69-23CF-44E3-9099-C40C66FF867C}">
                  <a14:compatExt spid="_x0000_s455187"/>
                </a:ext>
                <a:ext uri="{FF2B5EF4-FFF2-40B4-BE49-F238E27FC236}">
                  <a16:creationId xmlns:a16="http://schemas.microsoft.com/office/drawing/2014/main" id="{00000000-0008-0000-0600-000013F206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9525</xdr:colOff>
          <xdr:row>15</xdr:row>
          <xdr:rowOff>0</xdr:rowOff>
        </xdr:from>
        <xdr:to>
          <xdr:col>9</xdr:col>
          <xdr:colOff>323850</xdr:colOff>
          <xdr:row>15</xdr:row>
          <xdr:rowOff>285750</xdr:rowOff>
        </xdr:to>
        <xdr:sp macro="" textlink="">
          <xdr:nvSpPr>
            <xdr:cNvPr id="455188" name="Check Box 4628" hidden="1">
              <a:extLst>
                <a:ext uri="{63B3BB69-23CF-44E3-9099-C40C66FF867C}">
                  <a14:compatExt spid="_x0000_s455188"/>
                </a:ext>
                <a:ext uri="{FF2B5EF4-FFF2-40B4-BE49-F238E27FC236}">
                  <a16:creationId xmlns:a16="http://schemas.microsoft.com/office/drawing/2014/main" id="{00000000-0008-0000-0600-000014F206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oneCellAnchor>
    <xdr:from>
      <xdr:col>9</xdr:col>
      <xdr:colOff>193963</xdr:colOff>
      <xdr:row>16</xdr:row>
      <xdr:rowOff>9525</xdr:rowOff>
    </xdr:from>
    <xdr:ext cx="518757" cy="228600"/>
    <xdr:sp macro="" textlink="">
      <xdr:nvSpPr>
        <xdr:cNvPr id="80" name="TextBox 79">
          <a:extLst>
            <a:ext uri="{FF2B5EF4-FFF2-40B4-BE49-F238E27FC236}">
              <a16:creationId xmlns:a16="http://schemas.microsoft.com/office/drawing/2014/main" id="{00000000-0008-0000-0600-000050000000}"/>
            </a:ext>
          </a:extLst>
        </xdr:cNvPr>
        <xdr:cNvSpPr txBox="1"/>
      </xdr:nvSpPr>
      <xdr:spPr>
        <a:xfrm>
          <a:off x="6324600" y="2152650"/>
          <a:ext cx="419100"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n-US" sz="1100"/>
            <a:t>Yes</a:t>
          </a:r>
        </a:p>
      </xdr:txBody>
    </xdr:sp>
    <xdr:clientData/>
  </xdr:oneCellAnchor>
  <xdr:oneCellAnchor>
    <xdr:from>
      <xdr:col>9</xdr:col>
      <xdr:colOff>767542</xdr:colOff>
      <xdr:row>16</xdr:row>
      <xdr:rowOff>9525</xdr:rowOff>
    </xdr:from>
    <xdr:ext cx="315245" cy="228600"/>
    <xdr:sp macro="" textlink="">
      <xdr:nvSpPr>
        <xdr:cNvPr id="81" name="TextBox 80">
          <a:extLst>
            <a:ext uri="{FF2B5EF4-FFF2-40B4-BE49-F238E27FC236}">
              <a16:creationId xmlns:a16="http://schemas.microsoft.com/office/drawing/2014/main" id="{00000000-0008-0000-0600-000051000000}"/>
            </a:ext>
          </a:extLst>
        </xdr:cNvPr>
        <xdr:cNvSpPr txBox="1"/>
      </xdr:nvSpPr>
      <xdr:spPr>
        <a:xfrm>
          <a:off x="6781800" y="2152650"/>
          <a:ext cx="419100"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n-US" sz="1100"/>
            <a:t>No</a:t>
          </a:r>
        </a:p>
      </xdr:txBody>
    </xdr:sp>
    <xdr:clientData/>
  </xdr:oneCellAnchor>
  <mc:AlternateContent xmlns:mc="http://schemas.openxmlformats.org/markup-compatibility/2006">
    <mc:Choice xmlns:a14="http://schemas.microsoft.com/office/drawing/2010/main" Requires="a14">
      <xdr:twoCellAnchor editAs="oneCell">
        <xdr:from>
          <xdr:col>9</xdr:col>
          <xdr:colOff>571500</xdr:colOff>
          <xdr:row>16</xdr:row>
          <xdr:rowOff>0</xdr:rowOff>
        </xdr:from>
        <xdr:to>
          <xdr:col>9</xdr:col>
          <xdr:colOff>904875</xdr:colOff>
          <xdr:row>16</xdr:row>
          <xdr:rowOff>285750</xdr:rowOff>
        </xdr:to>
        <xdr:sp macro="" textlink="">
          <xdr:nvSpPr>
            <xdr:cNvPr id="455189" name="Check Box 4629" hidden="1">
              <a:extLst>
                <a:ext uri="{63B3BB69-23CF-44E3-9099-C40C66FF867C}">
                  <a14:compatExt spid="_x0000_s455189"/>
                </a:ext>
                <a:ext uri="{FF2B5EF4-FFF2-40B4-BE49-F238E27FC236}">
                  <a16:creationId xmlns:a16="http://schemas.microsoft.com/office/drawing/2014/main" id="{00000000-0008-0000-0600-000015F206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9525</xdr:colOff>
          <xdr:row>16</xdr:row>
          <xdr:rowOff>0</xdr:rowOff>
        </xdr:from>
        <xdr:to>
          <xdr:col>9</xdr:col>
          <xdr:colOff>323850</xdr:colOff>
          <xdr:row>16</xdr:row>
          <xdr:rowOff>285750</xdr:rowOff>
        </xdr:to>
        <xdr:sp macro="" textlink="">
          <xdr:nvSpPr>
            <xdr:cNvPr id="455190" name="Check Box 4630" hidden="1">
              <a:extLst>
                <a:ext uri="{63B3BB69-23CF-44E3-9099-C40C66FF867C}">
                  <a14:compatExt spid="_x0000_s455190"/>
                </a:ext>
                <a:ext uri="{FF2B5EF4-FFF2-40B4-BE49-F238E27FC236}">
                  <a16:creationId xmlns:a16="http://schemas.microsoft.com/office/drawing/2014/main" id="{00000000-0008-0000-0600-000016F206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oneCellAnchor>
    <xdr:from>
      <xdr:col>9</xdr:col>
      <xdr:colOff>193963</xdr:colOff>
      <xdr:row>17</xdr:row>
      <xdr:rowOff>9525</xdr:rowOff>
    </xdr:from>
    <xdr:ext cx="518757" cy="228600"/>
    <xdr:sp macro="" textlink="">
      <xdr:nvSpPr>
        <xdr:cNvPr id="84" name="TextBox 83">
          <a:extLst>
            <a:ext uri="{FF2B5EF4-FFF2-40B4-BE49-F238E27FC236}">
              <a16:creationId xmlns:a16="http://schemas.microsoft.com/office/drawing/2014/main" id="{00000000-0008-0000-0600-000054000000}"/>
            </a:ext>
          </a:extLst>
        </xdr:cNvPr>
        <xdr:cNvSpPr txBox="1"/>
      </xdr:nvSpPr>
      <xdr:spPr>
        <a:xfrm>
          <a:off x="6324600" y="2152650"/>
          <a:ext cx="419100"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n-US" sz="1100"/>
            <a:t>Yes</a:t>
          </a:r>
        </a:p>
      </xdr:txBody>
    </xdr:sp>
    <xdr:clientData/>
  </xdr:oneCellAnchor>
  <xdr:oneCellAnchor>
    <xdr:from>
      <xdr:col>9</xdr:col>
      <xdr:colOff>767542</xdr:colOff>
      <xdr:row>17</xdr:row>
      <xdr:rowOff>9525</xdr:rowOff>
    </xdr:from>
    <xdr:ext cx="315245" cy="228600"/>
    <xdr:sp macro="" textlink="">
      <xdr:nvSpPr>
        <xdr:cNvPr id="85" name="TextBox 84">
          <a:extLst>
            <a:ext uri="{FF2B5EF4-FFF2-40B4-BE49-F238E27FC236}">
              <a16:creationId xmlns:a16="http://schemas.microsoft.com/office/drawing/2014/main" id="{00000000-0008-0000-0600-000055000000}"/>
            </a:ext>
          </a:extLst>
        </xdr:cNvPr>
        <xdr:cNvSpPr txBox="1"/>
      </xdr:nvSpPr>
      <xdr:spPr>
        <a:xfrm>
          <a:off x="6781800" y="2152650"/>
          <a:ext cx="419100"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n-US" sz="1100"/>
            <a:t>No</a:t>
          </a:r>
        </a:p>
      </xdr:txBody>
    </xdr:sp>
    <xdr:clientData/>
  </xdr:oneCellAnchor>
  <mc:AlternateContent xmlns:mc="http://schemas.openxmlformats.org/markup-compatibility/2006">
    <mc:Choice xmlns:a14="http://schemas.microsoft.com/office/drawing/2010/main" Requires="a14">
      <xdr:twoCellAnchor editAs="oneCell">
        <xdr:from>
          <xdr:col>9</xdr:col>
          <xdr:colOff>571500</xdr:colOff>
          <xdr:row>17</xdr:row>
          <xdr:rowOff>0</xdr:rowOff>
        </xdr:from>
        <xdr:to>
          <xdr:col>9</xdr:col>
          <xdr:colOff>904875</xdr:colOff>
          <xdr:row>17</xdr:row>
          <xdr:rowOff>285750</xdr:rowOff>
        </xdr:to>
        <xdr:sp macro="" textlink="">
          <xdr:nvSpPr>
            <xdr:cNvPr id="455191" name="Check Box 4631" hidden="1">
              <a:extLst>
                <a:ext uri="{63B3BB69-23CF-44E3-9099-C40C66FF867C}">
                  <a14:compatExt spid="_x0000_s455191"/>
                </a:ext>
                <a:ext uri="{FF2B5EF4-FFF2-40B4-BE49-F238E27FC236}">
                  <a16:creationId xmlns:a16="http://schemas.microsoft.com/office/drawing/2014/main" id="{00000000-0008-0000-0600-000017F206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9525</xdr:colOff>
          <xdr:row>17</xdr:row>
          <xdr:rowOff>0</xdr:rowOff>
        </xdr:from>
        <xdr:to>
          <xdr:col>9</xdr:col>
          <xdr:colOff>323850</xdr:colOff>
          <xdr:row>17</xdr:row>
          <xdr:rowOff>285750</xdr:rowOff>
        </xdr:to>
        <xdr:sp macro="" textlink="">
          <xdr:nvSpPr>
            <xdr:cNvPr id="455192" name="Check Box 4632" hidden="1">
              <a:extLst>
                <a:ext uri="{63B3BB69-23CF-44E3-9099-C40C66FF867C}">
                  <a14:compatExt spid="_x0000_s455192"/>
                </a:ext>
                <a:ext uri="{FF2B5EF4-FFF2-40B4-BE49-F238E27FC236}">
                  <a16:creationId xmlns:a16="http://schemas.microsoft.com/office/drawing/2014/main" id="{00000000-0008-0000-0600-000018F206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oneCellAnchor>
    <xdr:from>
      <xdr:col>9</xdr:col>
      <xdr:colOff>193963</xdr:colOff>
      <xdr:row>18</xdr:row>
      <xdr:rowOff>9525</xdr:rowOff>
    </xdr:from>
    <xdr:ext cx="518757" cy="228600"/>
    <xdr:sp macro="" textlink="">
      <xdr:nvSpPr>
        <xdr:cNvPr id="88" name="TextBox 87">
          <a:extLst>
            <a:ext uri="{FF2B5EF4-FFF2-40B4-BE49-F238E27FC236}">
              <a16:creationId xmlns:a16="http://schemas.microsoft.com/office/drawing/2014/main" id="{00000000-0008-0000-0600-000058000000}"/>
            </a:ext>
          </a:extLst>
        </xdr:cNvPr>
        <xdr:cNvSpPr txBox="1"/>
      </xdr:nvSpPr>
      <xdr:spPr>
        <a:xfrm>
          <a:off x="6324600" y="2152650"/>
          <a:ext cx="419100"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n-US" sz="1100"/>
            <a:t>Yes</a:t>
          </a:r>
        </a:p>
      </xdr:txBody>
    </xdr:sp>
    <xdr:clientData/>
  </xdr:oneCellAnchor>
  <xdr:oneCellAnchor>
    <xdr:from>
      <xdr:col>9</xdr:col>
      <xdr:colOff>767542</xdr:colOff>
      <xdr:row>18</xdr:row>
      <xdr:rowOff>9525</xdr:rowOff>
    </xdr:from>
    <xdr:ext cx="315245" cy="228600"/>
    <xdr:sp macro="" textlink="">
      <xdr:nvSpPr>
        <xdr:cNvPr id="89" name="TextBox 88">
          <a:extLst>
            <a:ext uri="{FF2B5EF4-FFF2-40B4-BE49-F238E27FC236}">
              <a16:creationId xmlns:a16="http://schemas.microsoft.com/office/drawing/2014/main" id="{00000000-0008-0000-0600-000059000000}"/>
            </a:ext>
          </a:extLst>
        </xdr:cNvPr>
        <xdr:cNvSpPr txBox="1"/>
      </xdr:nvSpPr>
      <xdr:spPr>
        <a:xfrm>
          <a:off x="6781800" y="2152650"/>
          <a:ext cx="419100"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n-US" sz="1100"/>
            <a:t>No</a:t>
          </a:r>
        </a:p>
      </xdr:txBody>
    </xdr:sp>
    <xdr:clientData/>
  </xdr:oneCellAnchor>
  <mc:AlternateContent xmlns:mc="http://schemas.openxmlformats.org/markup-compatibility/2006">
    <mc:Choice xmlns:a14="http://schemas.microsoft.com/office/drawing/2010/main" Requires="a14">
      <xdr:twoCellAnchor editAs="oneCell">
        <xdr:from>
          <xdr:col>9</xdr:col>
          <xdr:colOff>571500</xdr:colOff>
          <xdr:row>18</xdr:row>
          <xdr:rowOff>0</xdr:rowOff>
        </xdr:from>
        <xdr:to>
          <xdr:col>9</xdr:col>
          <xdr:colOff>904875</xdr:colOff>
          <xdr:row>18</xdr:row>
          <xdr:rowOff>285750</xdr:rowOff>
        </xdr:to>
        <xdr:sp macro="" textlink="">
          <xdr:nvSpPr>
            <xdr:cNvPr id="455193" name="Check Box 4633" hidden="1">
              <a:extLst>
                <a:ext uri="{63B3BB69-23CF-44E3-9099-C40C66FF867C}">
                  <a14:compatExt spid="_x0000_s455193"/>
                </a:ext>
                <a:ext uri="{FF2B5EF4-FFF2-40B4-BE49-F238E27FC236}">
                  <a16:creationId xmlns:a16="http://schemas.microsoft.com/office/drawing/2014/main" id="{00000000-0008-0000-0600-000019F206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9525</xdr:colOff>
          <xdr:row>18</xdr:row>
          <xdr:rowOff>0</xdr:rowOff>
        </xdr:from>
        <xdr:to>
          <xdr:col>9</xdr:col>
          <xdr:colOff>323850</xdr:colOff>
          <xdr:row>18</xdr:row>
          <xdr:rowOff>285750</xdr:rowOff>
        </xdr:to>
        <xdr:sp macro="" textlink="">
          <xdr:nvSpPr>
            <xdr:cNvPr id="455194" name="Check Box 4634" hidden="1">
              <a:extLst>
                <a:ext uri="{63B3BB69-23CF-44E3-9099-C40C66FF867C}">
                  <a14:compatExt spid="_x0000_s455194"/>
                </a:ext>
                <a:ext uri="{FF2B5EF4-FFF2-40B4-BE49-F238E27FC236}">
                  <a16:creationId xmlns:a16="http://schemas.microsoft.com/office/drawing/2014/main" id="{00000000-0008-0000-0600-00001AF206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oneCellAnchor>
    <xdr:from>
      <xdr:col>9</xdr:col>
      <xdr:colOff>193963</xdr:colOff>
      <xdr:row>19</xdr:row>
      <xdr:rowOff>9525</xdr:rowOff>
    </xdr:from>
    <xdr:ext cx="518757" cy="228600"/>
    <xdr:sp macro="" textlink="">
      <xdr:nvSpPr>
        <xdr:cNvPr id="92" name="TextBox 91">
          <a:extLst>
            <a:ext uri="{FF2B5EF4-FFF2-40B4-BE49-F238E27FC236}">
              <a16:creationId xmlns:a16="http://schemas.microsoft.com/office/drawing/2014/main" id="{00000000-0008-0000-0600-00005C000000}"/>
            </a:ext>
          </a:extLst>
        </xdr:cNvPr>
        <xdr:cNvSpPr txBox="1"/>
      </xdr:nvSpPr>
      <xdr:spPr>
        <a:xfrm>
          <a:off x="6324600" y="2152650"/>
          <a:ext cx="419100"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n-US" sz="1100"/>
            <a:t>Yes</a:t>
          </a:r>
        </a:p>
      </xdr:txBody>
    </xdr:sp>
    <xdr:clientData/>
  </xdr:oneCellAnchor>
  <xdr:oneCellAnchor>
    <xdr:from>
      <xdr:col>9</xdr:col>
      <xdr:colOff>767542</xdr:colOff>
      <xdr:row>19</xdr:row>
      <xdr:rowOff>9525</xdr:rowOff>
    </xdr:from>
    <xdr:ext cx="315245" cy="228600"/>
    <xdr:sp macro="" textlink="">
      <xdr:nvSpPr>
        <xdr:cNvPr id="93" name="TextBox 92">
          <a:extLst>
            <a:ext uri="{FF2B5EF4-FFF2-40B4-BE49-F238E27FC236}">
              <a16:creationId xmlns:a16="http://schemas.microsoft.com/office/drawing/2014/main" id="{00000000-0008-0000-0600-00005D000000}"/>
            </a:ext>
          </a:extLst>
        </xdr:cNvPr>
        <xdr:cNvSpPr txBox="1"/>
      </xdr:nvSpPr>
      <xdr:spPr>
        <a:xfrm>
          <a:off x="6781800" y="2152650"/>
          <a:ext cx="419100"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n-US" sz="1100"/>
            <a:t>No</a:t>
          </a:r>
        </a:p>
      </xdr:txBody>
    </xdr:sp>
    <xdr:clientData/>
  </xdr:oneCellAnchor>
  <mc:AlternateContent xmlns:mc="http://schemas.openxmlformats.org/markup-compatibility/2006">
    <mc:Choice xmlns:a14="http://schemas.microsoft.com/office/drawing/2010/main" Requires="a14">
      <xdr:twoCellAnchor editAs="oneCell">
        <xdr:from>
          <xdr:col>9</xdr:col>
          <xdr:colOff>571500</xdr:colOff>
          <xdr:row>19</xdr:row>
          <xdr:rowOff>0</xdr:rowOff>
        </xdr:from>
        <xdr:to>
          <xdr:col>9</xdr:col>
          <xdr:colOff>904875</xdr:colOff>
          <xdr:row>19</xdr:row>
          <xdr:rowOff>285750</xdr:rowOff>
        </xdr:to>
        <xdr:sp macro="" textlink="">
          <xdr:nvSpPr>
            <xdr:cNvPr id="455195" name="Check Box 4635" hidden="1">
              <a:extLst>
                <a:ext uri="{63B3BB69-23CF-44E3-9099-C40C66FF867C}">
                  <a14:compatExt spid="_x0000_s455195"/>
                </a:ext>
                <a:ext uri="{FF2B5EF4-FFF2-40B4-BE49-F238E27FC236}">
                  <a16:creationId xmlns:a16="http://schemas.microsoft.com/office/drawing/2014/main" id="{00000000-0008-0000-0600-00001BF206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9525</xdr:colOff>
          <xdr:row>19</xdr:row>
          <xdr:rowOff>0</xdr:rowOff>
        </xdr:from>
        <xdr:to>
          <xdr:col>9</xdr:col>
          <xdr:colOff>323850</xdr:colOff>
          <xdr:row>19</xdr:row>
          <xdr:rowOff>285750</xdr:rowOff>
        </xdr:to>
        <xdr:sp macro="" textlink="">
          <xdr:nvSpPr>
            <xdr:cNvPr id="455196" name="Check Box 4636" hidden="1">
              <a:extLst>
                <a:ext uri="{63B3BB69-23CF-44E3-9099-C40C66FF867C}">
                  <a14:compatExt spid="_x0000_s455196"/>
                </a:ext>
                <a:ext uri="{FF2B5EF4-FFF2-40B4-BE49-F238E27FC236}">
                  <a16:creationId xmlns:a16="http://schemas.microsoft.com/office/drawing/2014/main" id="{00000000-0008-0000-0600-00001CF206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oneCellAnchor>
    <xdr:from>
      <xdr:col>9</xdr:col>
      <xdr:colOff>193963</xdr:colOff>
      <xdr:row>20</xdr:row>
      <xdr:rowOff>9525</xdr:rowOff>
    </xdr:from>
    <xdr:ext cx="518757" cy="228600"/>
    <xdr:sp macro="" textlink="">
      <xdr:nvSpPr>
        <xdr:cNvPr id="96" name="TextBox 95">
          <a:extLst>
            <a:ext uri="{FF2B5EF4-FFF2-40B4-BE49-F238E27FC236}">
              <a16:creationId xmlns:a16="http://schemas.microsoft.com/office/drawing/2014/main" id="{00000000-0008-0000-0600-000060000000}"/>
            </a:ext>
          </a:extLst>
        </xdr:cNvPr>
        <xdr:cNvSpPr txBox="1"/>
      </xdr:nvSpPr>
      <xdr:spPr>
        <a:xfrm>
          <a:off x="6324600" y="2152650"/>
          <a:ext cx="419100"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n-US" sz="1100"/>
            <a:t>Yes</a:t>
          </a:r>
        </a:p>
      </xdr:txBody>
    </xdr:sp>
    <xdr:clientData/>
  </xdr:oneCellAnchor>
  <xdr:oneCellAnchor>
    <xdr:from>
      <xdr:col>9</xdr:col>
      <xdr:colOff>767542</xdr:colOff>
      <xdr:row>20</xdr:row>
      <xdr:rowOff>9525</xdr:rowOff>
    </xdr:from>
    <xdr:ext cx="315245" cy="228600"/>
    <xdr:sp macro="" textlink="">
      <xdr:nvSpPr>
        <xdr:cNvPr id="97" name="TextBox 96">
          <a:extLst>
            <a:ext uri="{FF2B5EF4-FFF2-40B4-BE49-F238E27FC236}">
              <a16:creationId xmlns:a16="http://schemas.microsoft.com/office/drawing/2014/main" id="{00000000-0008-0000-0600-000061000000}"/>
            </a:ext>
          </a:extLst>
        </xdr:cNvPr>
        <xdr:cNvSpPr txBox="1"/>
      </xdr:nvSpPr>
      <xdr:spPr>
        <a:xfrm>
          <a:off x="6781800" y="2152650"/>
          <a:ext cx="419100"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n-US" sz="1100"/>
            <a:t>No</a:t>
          </a:r>
        </a:p>
      </xdr:txBody>
    </xdr:sp>
    <xdr:clientData/>
  </xdr:oneCellAnchor>
  <mc:AlternateContent xmlns:mc="http://schemas.openxmlformats.org/markup-compatibility/2006">
    <mc:Choice xmlns:a14="http://schemas.microsoft.com/office/drawing/2010/main" Requires="a14">
      <xdr:twoCellAnchor editAs="oneCell">
        <xdr:from>
          <xdr:col>9</xdr:col>
          <xdr:colOff>571500</xdr:colOff>
          <xdr:row>20</xdr:row>
          <xdr:rowOff>0</xdr:rowOff>
        </xdr:from>
        <xdr:to>
          <xdr:col>9</xdr:col>
          <xdr:colOff>904875</xdr:colOff>
          <xdr:row>20</xdr:row>
          <xdr:rowOff>285750</xdr:rowOff>
        </xdr:to>
        <xdr:sp macro="" textlink="">
          <xdr:nvSpPr>
            <xdr:cNvPr id="455197" name="Check Box 4637" hidden="1">
              <a:extLst>
                <a:ext uri="{63B3BB69-23CF-44E3-9099-C40C66FF867C}">
                  <a14:compatExt spid="_x0000_s455197"/>
                </a:ext>
                <a:ext uri="{FF2B5EF4-FFF2-40B4-BE49-F238E27FC236}">
                  <a16:creationId xmlns:a16="http://schemas.microsoft.com/office/drawing/2014/main" id="{00000000-0008-0000-0600-00001DF206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9525</xdr:colOff>
          <xdr:row>20</xdr:row>
          <xdr:rowOff>0</xdr:rowOff>
        </xdr:from>
        <xdr:to>
          <xdr:col>9</xdr:col>
          <xdr:colOff>323850</xdr:colOff>
          <xdr:row>20</xdr:row>
          <xdr:rowOff>285750</xdr:rowOff>
        </xdr:to>
        <xdr:sp macro="" textlink="">
          <xdr:nvSpPr>
            <xdr:cNvPr id="455198" name="Check Box 4638" hidden="1">
              <a:extLst>
                <a:ext uri="{63B3BB69-23CF-44E3-9099-C40C66FF867C}">
                  <a14:compatExt spid="_x0000_s455198"/>
                </a:ext>
                <a:ext uri="{FF2B5EF4-FFF2-40B4-BE49-F238E27FC236}">
                  <a16:creationId xmlns:a16="http://schemas.microsoft.com/office/drawing/2014/main" id="{00000000-0008-0000-0600-00001EF206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oneCellAnchor>
    <xdr:from>
      <xdr:col>9</xdr:col>
      <xdr:colOff>193963</xdr:colOff>
      <xdr:row>21</xdr:row>
      <xdr:rowOff>9525</xdr:rowOff>
    </xdr:from>
    <xdr:ext cx="518757" cy="228600"/>
    <xdr:sp macro="" textlink="">
      <xdr:nvSpPr>
        <xdr:cNvPr id="100" name="TextBox 99">
          <a:extLst>
            <a:ext uri="{FF2B5EF4-FFF2-40B4-BE49-F238E27FC236}">
              <a16:creationId xmlns:a16="http://schemas.microsoft.com/office/drawing/2014/main" id="{00000000-0008-0000-0600-000064000000}"/>
            </a:ext>
          </a:extLst>
        </xdr:cNvPr>
        <xdr:cNvSpPr txBox="1"/>
      </xdr:nvSpPr>
      <xdr:spPr>
        <a:xfrm>
          <a:off x="6324600" y="2152650"/>
          <a:ext cx="419100"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n-US" sz="1100"/>
            <a:t>Yes</a:t>
          </a:r>
        </a:p>
      </xdr:txBody>
    </xdr:sp>
    <xdr:clientData/>
  </xdr:oneCellAnchor>
  <xdr:oneCellAnchor>
    <xdr:from>
      <xdr:col>9</xdr:col>
      <xdr:colOff>767542</xdr:colOff>
      <xdr:row>21</xdr:row>
      <xdr:rowOff>9525</xdr:rowOff>
    </xdr:from>
    <xdr:ext cx="315245" cy="228600"/>
    <xdr:sp macro="" textlink="">
      <xdr:nvSpPr>
        <xdr:cNvPr id="101" name="TextBox 100">
          <a:extLst>
            <a:ext uri="{FF2B5EF4-FFF2-40B4-BE49-F238E27FC236}">
              <a16:creationId xmlns:a16="http://schemas.microsoft.com/office/drawing/2014/main" id="{00000000-0008-0000-0600-000065000000}"/>
            </a:ext>
          </a:extLst>
        </xdr:cNvPr>
        <xdr:cNvSpPr txBox="1"/>
      </xdr:nvSpPr>
      <xdr:spPr>
        <a:xfrm>
          <a:off x="6781800" y="2152650"/>
          <a:ext cx="419100"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n-US" sz="1100"/>
            <a:t>No</a:t>
          </a:r>
        </a:p>
      </xdr:txBody>
    </xdr:sp>
    <xdr:clientData/>
  </xdr:oneCellAnchor>
  <mc:AlternateContent xmlns:mc="http://schemas.openxmlformats.org/markup-compatibility/2006">
    <mc:Choice xmlns:a14="http://schemas.microsoft.com/office/drawing/2010/main" Requires="a14">
      <xdr:twoCellAnchor editAs="oneCell">
        <xdr:from>
          <xdr:col>9</xdr:col>
          <xdr:colOff>571500</xdr:colOff>
          <xdr:row>21</xdr:row>
          <xdr:rowOff>0</xdr:rowOff>
        </xdr:from>
        <xdr:to>
          <xdr:col>9</xdr:col>
          <xdr:colOff>904875</xdr:colOff>
          <xdr:row>21</xdr:row>
          <xdr:rowOff>285750</xdr:rowOff>
        </xdr:to>
        <xdr:sp macro="" textlink="">
          <xdr:nvSpPr>
            <xdr:cNvPr id="455199" name="Check Box 4639" hidden="1">
              <a:extLst>
                <a:ext uri="{63B3BB69-23CF-44E3-9099-C40C66FF867C}">
                  <a14:compatExt spid="_x0000_s455199"/>
                </a:ext>
                <a:ext uri="{FF2B5EF4-FFF2-40B4-BE49-F238E27FC236}">
                  <a16:creationId xmlns:a16="http://schemas.microsoft.com/office/drawing/2014/main" id="{00000000-0008-0000-0600-00001FF206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9525</xdr:colOff>
          <xdr:row>21</xdr:row>
          <xdr:rowOff>0</xdr:rowOff>
        </xdr:from>
        <xdr:to>
          <xdr:col>9</xdr:col>
          <xdr:colOff>323850</xdr:colOff>
          <xdr:row>21</xdr:row>
          <xdr:rowOff>285750</xdr:rowOff>
        </xdr:to>
        <xdr:sp macro="" textlink="">
          <xdr:nvSpPr>
            <xdr:cNvPr id="455200" name="Check Box 4640" hidden="1">
              <a:extLst>
                <a:ext uri="{63B3BB69-23CF-44E3-9099-C40C66FF867C}">
                  <a14:compatExt spid="_x0000_s455200"/>
                </a:ext>
                <a:ext uri="{FF2B5EF4-FFF2-40B4-BE49-F238E27FC236}">
                  <a16:creationId xmlns:a16="http://schemas.microsoft.com/office/drawing/2014/main" id="{00000000-0008-0000-0600-000020F206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oneCellAnchor>
    <xdr:from>
      <xdr:col>3</xdr:col>
      <xdr:colOff>185650</xdr:colOff>
      <xdr:row>10</xdr:row>
      <xdr:rowOff>9525</xdr:rowOff>
    </xdr:from>
    <xdr:ext cx="518757" cy="228600"/>
    <xdr:sp macro="" textlink="">
      <xdr:nvSpPr>
        <xdr:cNvPr id="58" name="TextBox 57">
          <a:extLst>
            <a:ext uri="{FF2B5EF4-FFF2-40B4-BE49-F238E27FC236}">
              <a16:creationId xmlns:a16="http://schemas.microsoft.com/office/drawing/2014/main" id="{00000000-0008-0000-0600-00003A000000}"/>
            </a:ext>
          </a:extLst>
        </xdr:cNvPr>
        <xdr:cNvSpPr txBox="1"/>
      </xdr:nvSpPr>
      <xdr:spPr>
        <a:xfrm>
          <a:off x="8001000" y="2047875"/>
          <a:ext cx="419100"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n-US" sz="1100"/>
            <a:t>Yes</a:t>
          </a:r>
        </a:p>
      </xdr:txBody>
    </xdr:sp>
    <xdr:clientData/>
  </xdr:oneCellAnchor>
  <xdr:oneCellAnchor>
    <xdr:from>
      <xdr:col>3</xdr:col>
      <xdr:colOff>759230</xdr:colOff>
      <xdr:row>10</xdr:row>
      <xdr:rowOff>9525</xdr:rowOff>
    </xdr:from>
    <xdr:ext cx="333970" cy="228600"/>
    <xdr:sp macro="" textlink="">
      <xdr:nvSpPr>
        <xdr:cNvPr id="59" name="TextBox 58">
          <a:extLst>
            <a:ext uri="{FF2B5EF4-FFF2-40B4-BE49-F238E27FC236}">
              <a16:creationId xmlns:a16="http://schemas.microsoft.com/office/drawing/2014/main" id="{00000000-0008-0000-0600-00003B000000}"/>
            </a:ext>
          </a:extLst>
        </xdr:cNvPr>
        <xdr:cNvSpPr txBox="1"/>
      </xdr:nvSpPr>
      <xdr:spPr>
        <a:xfrm>
          <a:off x="8458200" y="2047875"/>
          <a:ext cx="419100"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n-US" sz="1100"/>
            <a:t>No</a:t>
          </a:r>
        </a:p>
      </xdr:txBody>
    </xdr:sp>
    <xdr:clientData/>
  </xdr:oneCellAnchor>
  <mc:AlternateContent xmlns:mc="http://schemas.openxmlformats.org/markup-compatibility/2006">
    <mc:Choice xmlns:a14="http://schemas.microsoft.com/office/drawing/2010/main" Requires="a14">
      <xdr:twoCellAnchor editAs="oneCell">
        <xdr:from>
          <xdr:col>3</xdr:col>
          <xdr:colOff>571500</xdr:colOff>
          <xdr:row>10</xdr:row>
          <xdr:rowOff>0</xdr:rowOff>
        </xdr:from>
        <xdr:to>
          <xdr:col>3</xdr:col>
          <xdr:colOff>904875</xdr:colOff>
          <xdr:row>10</xdr:row>
          <xdr:rowOff>285750</xdr:rowOff>
        </xdr:to>
        <xdr:sp macro="" textlink="">
          <xdr:nvSpPr>
            <xdr:cNvPr id="691950" name="Check Box 7918" hidden="1">
              <a:extLst>
                <a:ext uri="{63B3BB69-23CF-44E3-9099-C40C66FF867C}">
                  <a14:compatExt spid="_x0000_s691950"/>
                </a:ext>
                <a:ext uri="{FF2B5EF4-FFF2-40B4-BE49-F238E27FC236}">
                  <a16:creationId xmlns:a16="http://schemas.microsoft.com/office/drawing/2014/main" id="{00000000-0008-0000-0600-0000EE8E0A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10</xdr:row>
          <xdr:rowOff>0</xdr:rowOff>
        </xdr:from>
        <xdr:to>
          <xdr:col>3</xdr:col>
          <xdr:colOff>323850</xdr:colOff>
          <xdr:row>10</xdr:row>
          <xdr:rowOff>276225</xdr:rowOff>
        </xdr:to>
        <xdr:sp macro="" textlink="">
          <xdr:nvSpPr>
            <xdr:cNvPr id="691951" name="Check Box 7919" hidden="1">
              <a:extLst>
                <a:ext uri="{63B3BB69-23CF-44E3-9099-C40C66FF867C}">
                  <a14:compatExt spid="_x0000_s691951"/>
                </a:ext>
                <a:ext uri="{FF2B5EF4-FFF2-40B4-BE49-F238E27FC236}">
                  <a16:creationId xmlns:a16="http://schemas.microsoft.com/office/drawing/2014/main" id="{00000000-0008-0000-0600-0000EF8E0A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oneCellAnchor>
    <xdr:from>
      <xdr:col>3</xdr:col>
      <xdr:colOff>185650</xdr:colOff>
      <xdr:row>11</xdr:row>
      <xdr:rowOff>9525</xdr:rowOff>
    </xdr:from>
    <xdr:ext cx="518757" cy="228600"/>
    <xdr:sp macro="" textlink="">
      <xdr:nvSpPr>
        <xdr:cNvPr id="62" name="TextBox 61">
          <a:extLst>
            <a:ext uri="{FF2B5EF4-FFF2-40B4-BE49-F238E27FC236}">
              <a16:creationId xmlns:a16="http://schemas.microsoft.com/office/drawing/2014/main" id="{00000000-0008-0000-0600-00003E000000}"/>
            </a:ext>
          </a:extLst>
        </xdr:cNvPr>
        <xdr:cNvSpPr txBox="1"/>
      </xdr:nvSpPr>
      <xdr:spPr>
        <a:xfrm>
          <a:off x="8001000" y="2352675"/>
          <a:ext cx="419100"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n-US" sz="1100"/>
            <a:t>Yes</a:t>
          </a:r>
        </a:p>
      </xdr:txBody>
    </xdr:sp>
    <xdr:clientData/>
  </xdr:oneCellAnchor>
  <xdr:oneCellAnchor>
    <xdr:from>
      <xdr:col>3</xdr:col>
      <xdr:colOff>759230</xdr:colOff>
      <xdr:row>11</xdr:row>
      <xdr:rowOff>9525</xdr:rowOff>
    </xdr:from>
    <xdr:ext cx="333970" cy="228600"/>
    <xdr:sp macro="" textlink="">
      <xdr:nvSpPr>
        <xdr:cNvPr id="63" name="TextBox 62">
          <a:extLst>
            <a:ext uri="{FF2B5EF4-FFF2-40B4-BE49-F238E27FC236}">
              <a16:creationId xmlns:a16="http://schemas.microsoft.com/office/drawing/2014/main" id="{00000000-0008-0000-0600-00003F000000}"/>
            </a:ext>
          </a:extLst>
        </xdr:cNvPr>
        <xdr:cNvSpPr txBox="1"/>
      </xdr:nvSpPr>
      <xdr:spPr>
        <a:xfrm>
          <a:off x="8458200" y="2352675"/>
          <a:ext cx="419100"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n-US" sz="1100"/>
            <a:t>No</a:t>
          </a:r>
        </a:p>
      </xdr:txBody>
    </xdr:sp>
    <xdr:clientData/>
  </xdr:oneCellAnchor>
  <mc:AlternateContent xmlns:mc="http://schemas.openxmlformats.org/markup-compatibility/2006">
    <mc:Choice xmlns:a14="http://schemas.microsoft.com/office/drawing/2010/main" Requires="a14">
      <xdr:twoCellAnchor editAs="oneCell">
        <xdr:from>
          <xdr:col>3</xdr:col>
          <xdr:colOff>571500</xdr:colOff>
          <xdr:row>11</xdr:row>
          <xdr:rowOff>0</xdr:rowOff>
        </xdr:from>
        <xdr:to>
          <xdr:col>3</xdr:col>
          <xdr:colOff>904875</xdr:colOff>
          <xdr:row>11</xdr:row>
          <xdr:rowOff>285750</xdr:rowOff>
        </xdr:to>
        <xdr:sp macro="" textlink="">
          <xdr:nvSpPr>
            <xdr:cNvPr id="691952" name="Check Box 7920" hidden="1">
              <a:extLst>
                <a:ext uri="{63B3BB69-23CF-44E3-9099-C40C66FF867C}">
                  <a14:compatExt spid="_x0000_s691952"/>
                </a:ext>
                <a:ext uri="{FF2B5EF4-FFF2-40B4-BE49-F238E27FC236}">
                  <a16:creationId xmlns:a16="http://schemas.microsoft.com/office/drawing/2014/main" id="{00000000-0008-0000-0600-0000F08E0A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11</xdr:row>
          <xdr:rowOff>0</xdr:rowOff>
        </xdr:from>
        <xdr:to>
          <xdr:col>3</xdr:col>
          <xdr:colOff>323850</xdr:colOff>
          <xdr:row>11</xdr:row>
          <xdr:rowOff>285750</xdr:rowOff>
        </xdr:to>
        <xdr:sp macro="" textlink="">
          <xdr:nvSpPr>
            <xdr:cNvPr id="691953" name="Check Box 7921" hidden="1">
              <a:extLst>
                <a:ext uri="{63B3BB69-23CF-44E3-9099-C40C66FF867C}">
                  <a14:compatExt spid="_x0000_s691953"/>
                </a:ext>
                <a:ext uri="{FF2B5EF4-FFF2-40B4-BE49-F238E27FC236}">
                  <a16:creationId xmlns:a16="http://schemas.microsoft.com/office/drawing/2014/main" id="{00000000-0008-0000-0600-0000F18E0A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oneCellAnchor>
    <xdr:from>
      <xdr:col>3</xdr:col>
      <xdr:colOff>185650</xdr:colOff>
      <xdr:row>12</xdr:row>
      <xdr:rowOff>9525</xdr:rowOff>
    </xdr:from>
    <xdr:ext cx="518757" cy="228600"/>
    <xdr:sp macro="" textlink="">
      <xdr:nvSpPr>
        <xdr:cNvPr id="66" name="TextBox 65">
          <a:extLst>
            <a:ext uri="{FF2B5EF4-FFF2-40B4-BE49-F238E27FC236}">
              <a16:creationId xmlns:a16="http://schemas.microsoft.com/office/drawing/2014/main" id="{00000000-0008-0000-0600-000042000000}"/>
            </a:ext>
          </a:extLst>
        </xdr:cNvPr>
        <xdr:cNvSpPr txBox="1"/>
      </xdr:nvSpPr>
      <xdr:spPr>
        <a:xfrm>
          <a:off x="8001000" y="2657475"/>
          <a:ext cx="419100"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n-US" sz="1100"/>
            <a:t>Yes</a:t>
          </a:r>
        </a:p>
      </xdr:txBody>
    </xdr:sp>
    <xdr:clientData/>
  </xdr:oneCellAnchor>
  <xdr:oneCellAnchor>
    <xdr:from>
      <xdr:col>3</xdr:col>
      <xdr:colOff>759230</xdr:colOff>
      <xdr:row>12</xdr:row>
      <xdr:rowOff>9525</xdr:rowOff>
    </xdr:from>
    <xdr:ext cx="333970" cy="228600"/>
    <xdr:sp macro="" textlink="">
      <xdr:nvSpPr>
        <xdr:cNvPr id="67" name="TextBox 66">
          <a:extLst>
            <a:ext uri="{FF2B5EF4-FFF2-40B4-BE49-F238E27FC236}">
              <a16:creationId xmlns:a16="http://schemas.microsoft.com/office/drawing/2014/main" id="{00000000-0008-0000-0600-000043000000}"/>
            </a:ext>
          </a:extLst>
        </xdr:cNvPr>
        <xdr:cNvSpPr txBox="1"/>
      </xdr:nvSpPr>
      <xdr:spPr>
        <a:xfrm>
          <a:off x="8458200" y="2657475"/>
          <a:ext cx="419100"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n-US" sz="1100"/>
            <a:t>No</a:t>
          </a:r>
        </a:p>
      </xdr:txBody>
    </xdr:sp>
    <xdr:clientData/>
  </xdr:oneCellAnchor>
  <mc:AlternateContent xmlns:mc="http://schemas.openxmlformats.org/markup-compatibility/2006">
    <mc:Choice xmlns:a14="http://schemas.microsoft.com/office/drawing/2010/main" Requires="a14">
      <xdr:twoCellAnchor editAs="oneCell">
        <xdr:from>
          <xdr:col>3</xdr:col>
          <xdr:colOff>571500</xdr:colOff>
          <xdr:row>12</xdr:row>
          <xdr:rowOff>0</xdr:rowOff>
        </xdr:from>
        <xdr:to>
          <xdr:col>3</xdr:col>
          <xdr:colOff>904875</xdr:colOff>
          <xdr:row>12</xdr:row>
          <xdr:rowOff>285750</xdr:rowOff>
        </xdr:to>
        <xdr:sp macro="" textlink="">
          <xdr:nvSpPr>
            <xdr:cNvPr id="691954" name="Check Box 7922" hidden="1">
              <a:extLst>
                <a:ext uri="{63B3BB69-23CF-44E3-9099-C40C66FF867C}">
                  <a14:compatExt spid="_x0000_s691954"/>
                </a:ext>
                <a:ext uri="{FF2B5EF4-FFF2-40B4-BE49-F238E27FC236}">
                  <a16:creationId xmlns:a16="http://schemas.microsoft.com/office/drawing/2014/main" id="{00000000-0008-0000-0600-0000F28E0A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12</xdr:row>
          <xdr:rowOff>0</xdr:rowOff>
        </xdr:from>
        <xdr:to>
          <xdr:col>3</xdr:col>
          <xdr:colOff>323850</xdr:colOff>
          <xdr:row>12</xdr:row>
          <xdr:rowOff>285750</xdr:rowOff>
        </xdr:to>
        <xdr:sp macro="" textlink="">
          <xdr:nvSpPr>
            <xdr:cNvPr id="691955" name="Check Box 7923" hidden="1">
              <a:extLst>
                <a:ext uri="{63B3BB69-23CF-44E3-9099-C40C66FF867C}">
                  <a14:compatExt spid="_x0000_s691955"/>
                </a:ext>
                <a:ext uri="{FF2B5EF4-FFF2-40B4-BE49-F238E27FC236}">
                  <a16:creationId xmlns:a16="http://schemas.microsoft.com/office/drawing/2014/main" id="{00000000-0008-0000-0600-0000F38E0A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oneCellAnchor>
    <xdr:from>
      <xdr:col>3</xdr:col>
      <xdr:colOff>185650</xdr:colOff>
      <xdr:row>13</xdr:row>
      <xdr:rowOff>9525</xdr:rowOff>
    </xdr:from>
    <xdr:ext cx="518757" cy="228600"/>
    <xdr:sp macro="" textlink="">
      <xdr:nvSpPr>
        <xdr:cNvPr id="70" name="TextBox 69">
          <a:extLst>
            <a:ext uri="{FF2B5EF4-FFF2-40B4-BE49-F238E27FC236}">
              <a16:creationId xmlns:a16="http://schemas.microsoft.com/office/drawing/2014/main" id="{00000000-0008-0000-0600-000046000000}"/>
            </a:ext>
          </a:extLst>
        </xdr:cNvPr>
        <xdr:cNvSpPr txBox="1"/>
      </xdr:nvSpPr>
      <xdr:spPr>
        <a:xfrm>
          <a:off x="8001000" y="2962275"/>
          <a:ext cx="419100"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n-US" sz="1100"/>
            <a:t>Yes</a:t>
          </a:r>
        </a:p>
      </xdr:txBody>
    </xdr:sp>
    <xdr:clientData/>
  </xdr:oneCellAnchor>
  <xdr:oneCellAnchor>
    <xdr:from>
      <xdr:col>3</xdr:col>
      <xdr:colOff>759230</xdr:colOff>
      <xdr:row>13</xdr:row>
      <xdr:rowOff>9525</xdr:rowOff>
    </xdr:from>
    <xdr:ext cx="333970" cy="228600"/>
    <xdr:sp macro="" textlink="">
      <xdr:nvSpPr>
        <xdr:cNvPr id="71" name="TextBox 70">
          <a:extLst>
            <a:ext uri="{FF2B5EF4-FFF2-40B4-BE49-F238E27FC236}">
              <a16:creationId xmlns:a16="http://schemas.microsoft.com/office/drawing/2014/main" id="{00000000-0008-0000-0600-000047000000}"/>
            </a:ext>
          </a:extLst>
        </xdr:cNvPr>
        <xdr:cNvSpPr txBox="1"/>
      </xdr:nvSpPr>
      <xdr:spPr>
        <a:xfrm>
          <a:off x="8458200" y="2962275"/>
          <a:ext cx="419100"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n-US" sz="1100"/>
            <a:t>No</a:t>
          </a:r>
        </a:p>
      </xdr:txBody>
    </xdr:sp>
    <xdr:clientData/>
  </xdr:oneCellAnchor>
  <mc:AlternateContent xmlns:mc="http://schemas.openxmlformats.org/markup-compatibility/2006">
    <mc:Choice xmlns:a14="http://schemas.microsoft.com/office/drawing/2010/main" Requires="a14">
      <xdr:twoCellAnchor editAs="oneCell">
        <xdr:from>
          <xdr:col>3</xdr:col>
          <xdr:colOff>571500</xdr:colOff>
          <xdr:row>13</xdr:row>
          <xdr:rowOff>0</xdr:rowOff>
        </xdr:from>
        <xdr:to>
          <xdr:col>3</xdr:col>
          <xdr:colOff>904875</xdr:colOff>
          <xdr:row>13</xdr:row>
          <xdr:rowOff>285750</xdr:rowOff>
        </xdr:to>
        <xdr:sp macro="" textlink="">
          <xdr:nvSpPr>
            <xdr:cNvPr id="691956" name="Check Box 7924" hidden="1">
              <a:extLst>
                <a:ext uri="{63B3BB69-23CF-44E3-9099-C40C66FF867C}">
                  <a14:compatExt spid="_x0000_s691956"/>
                </a:ext>
                <a:ext uri="{FF2B5EF4-FFF2-40B4-BE49-F238E27FC236}">
                  <a16:creationId xmlns:a16="http://schemas.microsoft.com/office/drawing/2014/main" id="{00000000-0008-0000-0600-0000F48E0A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13</xdr:row>
          <xdr:rowOff>0</xdr:rowOff>
        </xdr:from>
        <xdr:to>
          <xdr:col>3</xdr:col>
          <xdr:colOff>323850</xdr:colOff>
          <xdr:row>13</xdr:row>
          <xdr:rowOff>285750</xdr:rowOff>
        </xdr:to>
        <xdr:sp macro="" textlink="">
          <xdr:nvSpPr>
            <xdr:cNvPr id="691957" name="Check Box 7925" hidden="1">
              <a:extLst>
                <a:ext uri="{63B3BB69-23CF-44E3-9099-C40C66FF867C}">
                  <a14:compatExt spid="_x0000_s691957"/>
                </a:ext>
                <a:ext uri="{FF2B5EF4-FFF2-40B4-BE49-F238E27FC236}">
                  <a16:creationId xmlns:a16="http://schemas.microsoft.com/office/drawing/2014/main" id="{00000000-0008-0000-0600-0000F58E0A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oneCellAnchor>
    <xdr:from>
      <xdr:col>3</xdr:col>
      <xdr:colOff>185650</xdr:colOff>
      <xdr:row>14</xdr:row>
      <xdr:rowOff>9525</xdr:rowOff>
    </xdr:from>
    <xdr:ext cx="518757" cy="228600"/>
    <xdr:sp macro="" textlink="">
      <xdr:nvSpPr>
        <xdr:cNvPr id="74" name="TextBox 73">
          <a:extLst>
            <a:ext uri="{FF2B5EF4-FFF2-40B4-BE49-F238E27FC236}">
              <a16:creationId xmlns:a16="http://schemas.microsoft.com/office/drawing/2014/main" id="{00000000-0008-0000-0600-00004A000000}"/>
            </a:ext>
          </a:extLst>
        </xdr:cNvPr>
        <xdr:cNvSpPr txBox="1"/>
      </xdr:nvSpPr>
      <xdr:spPr>
        <a:xfrm>
          <a:off x="8001000" y="3267075"/>
          <a:ext cx="419100"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n-US" sz="1100"/>
            <a:t>Yes</a:t>
          </a:r>
        </a:p>
      </xdr:txBody>
    </xdr:sp>
    <xdr:clientData/>
  </xdr:oneCellAnchor>
  <xdr:oneCellAnchor>
    <xdr:from>
      <xdr:col>3</xdr:col>
      <xdr:colOff>759230</xdr:colOff>
      <xdr:row>14</xdr:row>
      <xdr:rowOff>9525</xdr:rowOff>
    </xdr:from>
    <xdr:ext cx="333970" cy="228600"/>
    <xdr:sp macro="" textlink="">
      <xdr:nvSpPr>
        <xdr:cNvPr id="75" name="TextBox 74">
          <a:extLst>
            <a:ext uri="{FF2B5EF4-FFF2-40B4-BE49-F238E27FC236}">
              <a16:creationId xmlns:a16="http://schemas.microsoft.com/office/drawing/2014/main" id="{00000000-0008-0000-0600-00004B000000}"/>
            </a:ext>
          </a:extLst>
        </xdr:cNvPr>
        <xdr:cNvSpPr txBox="1"/>
      </xdr:nvSpPr>
      <xdr:spPr>
        <a:xfrm>
          <a:off x="8458200" y="3267075"/>
          <a:ext cx="419100"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n-US" sz="1100"/>
            <a:t>No</a:t>
          </a:r>
        </a:p>
      </xdr:txBody>
    </xdr:sp>
    <xdr:clientData/>
  </xdr:oneCellAnchor>
  <mc:AlternateContent xmlns:mc="http://schemas.openxmlformats.org/markup-compatibility/2006">
    <mc:Choice xmlns:a14="http://schemas.microsoft.com/office/drawing/2010/main" Requires="a14">
      <xdr:twoCellAnchor editAs="oneCell">
        <xdr:from>
          <xdr:col>3</xdr:col>
          <xdr:colOff>571500</xdr:colOff>
          <xdr:row>14</xdr:row>
          <xdr:rowOff>0</xdr:rowOff>
        </xdr:from>
        <xdr:to>
          <xdr:col>3</xdr:col>
          <xdr:colOff>904875</xdr:colOff>
          <xdr:row>14</xdr:row>
          <xdr:rowOff>285750</xdr:rowOff>
        </xdr:to>
        <xdr:sp macro="" textlink="">
          <xdr:nvSpPr>
            <xdr:cNvPr id="691958" name="Check Box 7926" hidden="1">
              <a:extLst>
                <a:ext uri="{63B3BB69-23CF-44E3-9099-C40C66FF867C}">
                  <a14:compatExt spid="_x0000_s691958"/>
                </a:ext>
                <a:ext uri="{FF2B5EF4-FFF2-40B4-BE49-F238E27FC236}">
                  <a16:creationId xmlns:a16="http://schemas.microsoft.com/office/drawing/2014/main" id="{00000000-0008-0000-0600-0000F68E0A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14</xdr:row>
          <xdr:rowOff>0</xdr:rowOff>
        </xdr:from>
        <xdr:to>
          <xdr:col>3</xdr:col>
          <xdr:colOff>323850</xdr:colOff>
          <xdr:row>14</xdr:row>
          <xdr:rowOff>285750</xdr:rowOff>
        </xdr:to>
        <xdr:sp macro="" textlink="">
          <xdr:nvSpPr>
            <xdr:cNvPr id="691959" name="Check Box 7927" hidden="1">
              <a:extLst>
                <a:ext uri="{63B3BB69-23CF-44E3-9099-C40C66FF867C}">
                  <a14:compatExt spid="_x0000_s691959"/>
                </a:ext>
                <a:ext uri="{FF2B5EF4-FFF2-40B4-BE49-F238E27FC236}">
                  <a16:creationId xmlns:a16="http://schemas.microsoft.com/office/drawing/2014/main" id="{00000000-0008-0000-0600-0000F78E0A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oneCellAnchor>
    <xdr:from>
      <xdr:col>3</xdr:col>
      <xdr:colOff>185650</xdr:colOff>
      <xdr:row>15</xdr:row>
      <xdr:rowOff>9525</xdr:rowOff>
    </xdr:from>
    <xdr:ext cx="518757" cy="228600"/>
    <xdr:sp macro="" textlink="">
      <xdr:nvSpPr>
        <xdr:cNvPr id="78" name="TextBox 77">
          <a:extLst>
            <a:ext uri="{FF2B5EF4-FFF2-40B4-BE49-F238E27FC236}">
              <a16:creationId xmlns:a16="http://schemas.microsoft.com/office/drawing/2014/main" id="{00000000-0008-0000-0600-00004E000000}"/>
            </a:ext>
          </a:extLst>
        </xdr:cNvPr>
        <xdr:cNvSpPr txBox="1"/>
      </xdr:nvSpPr>
      <xdr:spPr>
        <a:xfrm>
          <a:off x="8001000" y="3571875"/>
          <a:ext cx="419100"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n-US" sz="1100"/>
            <a:t>Yes</a:t>
          </a:r>
        </a:p>
      </xdr:txBody>
    </xdr:sp>
    <xdr:clientData/>
  </xdr:oneCellAnchor>
  <xdr:oneCellAnchor>
    <xdr:from>
      <xdr:col>3</xdr:col>
      <xdr:colOff>759230</xdr:colOff>
      <xdr:row>15</xdr:row>
      <xdr:rowOff>9525</xdr:rowOff>
    </xdr:from>
    <xdr:ext cx="333970" cy="228600"/>
    <xdr:sp macro="" textlink="">
      <xdr:nvSpPr>
        <xdr:cNvPr id="79" name="TextBox 78">
          <a:extLst>
            <a:ext uri="{FF2B5EF4-FFF2-40B4-BE49-F238E27FC236}">
              <a16:creationId xmlns:a16="http://schemas.microsoft.com/office/drawing/2014/main" id="{00000000-0008-0000-0600-00004F000000}"/>
            </a:ext>
          </a:extLst>
        </xdr:cNvPr>
        <xdr:cNvSpPr txBox="1"/>
      </xdr:nvSpPr>
      <xdr:spPr>
        <a:xfrm>
          <a:off x="8458200" y="3571875"/>
          <a:ext cx="419100"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n-US" sz="1100"/>
            <a:t>No</a:t>
          </a:r>
        </a:p>
      </xdr:txBody>
    </xdr:sp>
    <xdr:clientData/>
  </xdr:oneCellAnchor>
  <mc:AlternateContent xmlns:mc="http://schemas.openxmlformats.org/markup-compatibility/2006">
    <mc:Choice xmlns:a14="http://schemas.microsoft.com/office/drawing/2010/main" Requires="a14">
      <xdr:twoCellAnchor editAs="oneCell">
        <xdr:from>
          <xdr:col>3</xdr:col>
          <xdr:colOff>571500</xdr:colOff>
          <xdr:row>15</xdr:row>
          <xdr:rowOff>0</xdr:rowOff>
        </xdr:from>
        <xdr:to>
          <xdr:col>3</xdr:col>
          <xdr:colOff>904875</xdr:colOff>
          <xdr:row>15</xdr:row>
          <xdr:rowOff>285750</xdr:rowOff>
        </xdr:to>
        <xdr:sp macro="" textlink="">
          <xdr:nvSpPr>
            <xdr:cNvPr id="691960" name="Check Box 7928" hidden="1">
              <a:extLst>
                <a:ext uri="{63B3BB69-23CF-44E3-9099-C40C66FF867C}">
                  <a14:compatExt spid="_x0000_s691960"/>
                </a:ext>
                <a:ext uri="{FF2B5EF4-FFF2-40B4-BE49-F238E27FC236}">
                  <a16:creationId xmlns:a16="http://schemas.microsoft.com/office/drawing/2014/main" id="{00000000-0008-0000-0600-0000F88E0A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15</xdr:row>
          <xdr:rowOff>0</xdr:rowOff>
        </xdr:from>
        <xdr:to>
          <xdr:col>3</xdr:col>
          <xdr:colOff>323850</xdr:colOff>
          <xdr:row>15</xdr:row>
          <xdr:rowOff>285750</xdr:rowOff>
        </xdr:to>
        <xdr:sp macro="" textlink="">
          <xdr:nvSpPr>
            <xdr:cNvPr id="691961" name="Check Box 7929" hidden="1">
              <a:extLst>
                <a:ext uri="{63B3BB69-23CF-44E3-9099-C40C66FF867C}">
                  <a14:compatExt spid="_x0000_s691961"/>
                </a:ext>
                <a:ext uri="{FF2B5EF4-FFF2-40B4-BE49-F238E27FC236}">
                  <a16:creationId xmlns:a16="http://schemas.microsoft.com/office/drawing/2014/main" id="{00000000-0008-0000-0600-0000F98E0A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oneCellAnchor>
    <xdr:from>
      <xdr:col>3</xdr:col>
      <xdr:colOff>185650</xdr:colOff>
      <xdr:row>16</xdr:row>
      <xdr:rowOff>9525</xdr:rowOff>
    </xdr:from>
    <xdr:ext cx="518757" cy="228600"/>
    <xdr:sp macro="" textlink="">
      <xdr:nvSpPr>
        <xdr:cNvPr id="82" name="TextBox 81">
          <a:extLst>
            <a:ext uri="{FF2B5EF4-FFF2-40B4-BE49-F238E27FC236}">
              <a16:creationId xmlns:a16="http://schemas.microsoft.com/office/drawing/2014/main" id="{00000000-0008-0000-0600-000052000000}"/>
            </a:ext>
          </a:extLst>
        </xdr:cNvPr>
        <xdr:cNvSpPr txBox="1"/>
      </xdr:nvSpPr>
      <xdr:spPr>
        <a:xfrm>
          <a:off x="8001000" y="3876675"/>
          <a:ext cx="419100"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n-US" sz="1100"/>
            <a:t>Yes</a:t>
          </a:r>
        </a:p>
      </xdr:txBody>
    </xdr:sp>
    <xdr:clientData/>
  </xdr:oneCellAnchor>
  <xdr:oneCellAnchor>
    <xdr:from>
      <xdr:col>3</xdr:col>
      <xdr:colOff>759230</xdr:colOff>
      <xdr:row>16</xdr:row>
      <xdr:rowOff>9525</xdr:rowOff>
    </xdr:from>
    <xdr:ext cx="333970" cy="228600"/>
    <xdr:sp macro="" textlink="">
      <xdr:nvSpPr>
        <xdr:cNvPr id="83" name="TextBox 82">
          <a:extLst>
            <a:ext uri="{FF2B5EF4-FFF2-40B4-BE49-F238E27FC236}">
              <a16:creationId xmlns:a16="http://schemas.microsoft.com/office/drawing/2014/main" id="{00000000-0008-0000-0600-000053000000}"/>
            </a:ext>
          </a:extLst>
        </xdr:cNvPr>
        <xdr:cNvSpPr txBox="1"/>
      </xdr:nvSpPr>
      <xdr:spPr>
        <a:xfrm>
          <a:off x="8458200" y="3876675"/>
          <a:ext cx="419100"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n-US" sz="1100"/>
            <a:t>No</a:t>
          </a:r>
        </a:p>
      </xdr:txBody>
    </xdr:sp>
    <xdr:clientData/>
  </xdr:oneCellAnchor>
  <mc:AlternateContent xmlns:mc="http://schemas.openxmlformats.org/markup-compatibility/2006">
    <mc:Choice xmlns:a14="http://schemas.microsoft.com/office/drawing/2010/main" Requires="a14">
      <xdr:twoCellAnchor editAs="oneCell">
        <xdr:from>
          <xdr:col>3</xdr:col>
          <xdr:colOff>571500</xdr:colOff>
          <xdr:row>16</xdr:row>
          <xdr:rowOff>0</xdr:rowOff>
        </xdr:from>
        <xdr:to>
          <xdr:col>3</xdr:col>
          <xdr:colOff>904875</xdr:colOff>
          <xdr:row>16</xdr:row>
          <xdr:rowOff>285750</xdr:rowOff>
        </xdr:to>
        <xdr:sp macro="" textlink="">
          <xdr:nvSpPr>
            <xdr:cNvPr id="691962" name="Check Box 7930" hidden="1">
              <a:extLst>
                <a:ext uri="{63B3BB69-23CF-44E3-9099-C40C66FF867C}">
                  <a14:compatExt spid="_x0000_s691962"/>
                </a:ext>
                <a:ext uri="{FF2B5EF4-FFF2-40B4-BE49-F238E27FC236}">
                  <a16:creationId xmlns:a16="http://schemas.microsoft.com/office/drawing/2014/main" id="{00000000-0008-0000-0600-0000FA8E0A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16</xdr:row>
          <xdr:rowOff>0</xdr:rowOff>
        </xdr:from>
        <xdr:to>
          <xdr:col>3</xdr:col>
          <xdr:colOff>323850</xdr:colOff>
          <xdr:row>16</xdr:row>
          <xdr:rowOff>285750</xdr:rowOff>
        </xdr:to>
        <xdr:sp macro="" textlink="">
          <xdr:nvSpPr>
            <xdr:cNvPr id="691963" name="Check Box 7931" hidden="1">
              <a:extLst>
                <a:ext uri="{63B3BB69-23CF-44E3-9099-C40C66FF867C}">
                  <a14:compatExt spid="_x0000_s691963"/>
                </a:ext>
                <a:ext uri="{FF2B5EF4-FFF2-40B4-BE49-F238E27FC236}">
                  <a16:creationId xmlns:a16="http://schemas.microsoft.com/office/drawing/2014/main" id="{00000000-0008-0000-0600-0000FB8E0A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oneCellAnchor>
    <xdr:from>
      <xdr:col>3</xdr:col>
      <xdr:colOff>185650</xdr:colOff>
      <xdr:row>17</xdr:row>
      <xdr:rowOff>9525</xdr:rowOff>
    </xdr:from>
    <xdr:ext cx="518757" cy="228600"/>
    <xdr:sp macro="" textlink="">
      <xdr:nvSpPr>
        <xdr:cNvPr id="86" name="TextBox 85">
          <a:extLst>
            <a:ext uri="{FF2B5EF4-FFF2-40B4-BE49-F238E27FC236}">
              <a16:creationId xmlns:a16="http://schemas.microsoft.com/office/drawing/2014/main" id="{00000000-0008-0000-0600-000056000000}"/>
            </a:ext>
          </a:extLst>
        </xdr:cNvPr>
        <xdr:cNvSpPr txBox="1"/>
      </xdr:nvSpPr>
      <xdr:spPr>
        <a:xfrm>
          <a:off x="8001000" y="4181475"/>
          <a:ext cx="419100"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n-US" sz="1100"/>
            <a:t>Yes</a:t>
          </a:r>
        </a:p>
      </xdr:txBody>
    </xdr:sp>
    <xdr:clientData/>
  </xdr:oneCellAnchor>
  <xdr:oneCellAnchor>
    <xdr:from>
      <xdr:col>3</xdr:col>
      <xdr:colOff>759230</xdr:colOff>
      <xdr:row>17</xdr:row>
      <xdr:rowOff>9525</xdr:rowOff>
    </xdr:from>
    <xdr:ext cx="333970" cy="228600"/>
    <xdr:sp macro="" textlink="">
      <xdr:nvSpPr>
        <xdr:cNvPr id="87" name="TextBox 86">
          <a:extLst>
            <a:ext uri="{FF2B5EF4-FFF2-40B4-BE49-F238E27FC236}">
              <a16:creationId xmlns:a16="http://schemas.microsoft.com/office/drawing/2014/main" id="{00000000-0008-0000-0600-000057000000}"/>
            </a:ext>
          </a:extLst>
        </xdr:cNvPr>
        <xdr:cNvSpPr txBox="1"/>
      </xdr:nvSpPr>
      <xdr:spPr>
        <a:xfrm>
          <a:off x="8458200" y="4181475"/>
          <a:ext cx="419100"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n-US" sz="1100"/>
            <a:t>No</a:t>
          </a:r>
        </a:p>
      </xdr:txBody>
    </xdr:sp>
    <xdr:clientData/>
  </xdr:oneCellAnchor>
  <mc:AlternateContent xmlns:mc="http://schemas.openxmlformats.org/markup-compatibility/2006">
    <mc:Choice xmlns:a14="http://schemas.microsoft.com/office/drawing/2010/main" Requires="a14">
      <xdr:twoCellAnchor editAs="oneCell">
        <xdr:from>
          <xdr:col>3</xdr:col>
          <xdr:colOff>571500</xdr:colOff>
          <xdr:row>17</xdr:row>
          <xdr:rowOff>0</xdr:rowOff>
        </xdr:from>
        <xdr:to>
          <xdr:col>3</xdr:col>
          <xdr:colOff>904875</xdr:colOff>
          <xdr:row>17</xdr:row>
          <xdr:rowOff>285750</xdr:rowOff>
        </xdr:to>
        <xdr:sp macro="" textlink="">
          <xdr:nvSpPr>
            <xdr:cNvPr id="691964" name="Check Box 7932" hidden="1">
              <a:extLst>
                <a:ext uri="{63B3BB69-23CF-44E3-9099-C40C66FF867C}">
                  <a14:compatExt spid="_x0000_s691964"/>
                </a:ext>
                <a:ext uri="{FF2B5EF4-FFF2-40B4-BE49-F238E27FC236}">
                  <a16:creationId xmlns:a16="http://schemas.microsoft.com/office/drawing/2014/main" id="{00000000-0008-0000-0600-0000FC8E0A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17</xdr:row>
          <xdr:rowOff>0</xdr:rowOff>
        </xdr:from>
        <xdr:to>
          <xdr:col>3</xdr:col>
          <xdr:colOff>323850</xdr:colOff>
          <xdr:row>17</xdr:row>
          <xdr:rowOff>285750</xdr:rowOff>
        </xdr:to>
        <xdr:sp macro="" textlink="">
          <xdr:nvSpPr>
            <xdr:cNvPr id="691965" name="Check Box 7933" hidden="1">
              <a:extLst>
                <a:ext uri="{63B3BB69-23CF-44E3-9099-C40C66FF867C}">
                  <a14:compatExt spid="_x0000_s691965"/>
                </a:ext>
                <a:ext uri="{FF2B5EF4-FFF2-40B4-BE49-F238E27FC236}">
                  <a16:creationId xmlns:a16="http://schemas.microsoft.com/office/drawing/2014/main" id="{00000000-0008-0000-0600-0000FD8E0A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oneCellAnchor>
    <xdr:from>
      <xdr:col>3</xdr:col>
      <xdr:colOff>185650</xdr:colOff>
      <xdr:row>18</xdr:row>
      <xdr:rowOff>9525</xdr:rowOff>
    </xdr:from>
    <xdr:ext cx="518757" cy="228600"/>
    <xdr:sp macro="" textlink="">
      <xdr:nvSpPr>
        <xdr:cNvPr id="90" name="TextBox 89">
          <a:extLst>
            <a:ext uri="{FF2B5EF4-FFF2-40B4-BE49-F238E27FC236}">
              <a16:creationId xmlns:a16="http://schemas.microsoft.com/office/drawing/2014/main" id="{00000000-0008-0000-0600-00005A000000}"/>
            </a:ext>
          </a:extLst>
        </xdr:cNvPr>
        <xdr:cNvSpPr txBox="1"/>
      </xdr:nvSpPr>
      <xdr:spPr>
        <a:xfrm>
          <a:off x="8001000" y="4486275"/>
          <a:ext cx="419100"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n-US" sz="1100"/>
            <a:t>Yes</a:t>
          </a:r>
        </a:p>
      </xdr:txBody>
    </xdr:sp>
    <xdr:clientData/>
  </xdr:oneCellAnchor>
  <xdr:oneCellAnchor>
    <xdr:from>
      <xdr:col>3</xdr:col>
      <xdr:colOff>759230</xdr:colOff>
      <xdr:row>18</xdr:row>
      <xdr:rowOff>9525</xdr:rowOff>
    </xdr:from>
    <xdr:ext cx="333970" cy="228600"/>
    <xdr:sp macro="" textlink="">
      <xdr:nvSpPr>
        <xdr:cNvPr id="91" name="TextBox 90">
          <a:extLst>
            <a:ext uri="{FF2B5EF4-FFF2-40B4-BE49-F238E27FC236}">
              <a16:creationId xmlns:a16="http://schemas.microsoft.com/office/drawing/2014/main" id="{00000000-0008-0000-0600-00005B000000}"/>
            </a:ext>
          </a:extLst>
        </xdr:cNvPr>
        <xdr:cNvSpPr txBox="1"/>
      </xdr:nvSpPr>
      <xdr:spPr>
        <a:xfrm>
          <a:off x="8458200" y="4486275"/>
          <a:ext cx="419100"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n-US" sz="1100"/>
            <a:t>No</a:t>
          </a:r>
        </a:p>
      </xdr:txBody>
    </xdr:sp>
    <xdr:clientData/>
  </xdr:oneCellAnchor>
  <mc:AlternateContent xmlns:mc="http://schemas.openxmlformats.org/markup-compatibility/2006">
    <mc:Choice xmlns:a14="http://schemas.microsoft.com/office/drawing/2010/main" Requires="a14">
      <xdr:twoCellAnchor editAs="oneCell">
        <xdr:from>
          <xdr:col>3</xdr:col>
          <xdr:colOff>571500</xdr:colOff>
          <xdr:row>18</xdr:row>
          <xdr:rowOff>0</xdr:rowOff>
        </xdr:from>
        <xdr:to>
          <xdr:col>3</xdr:col>
          <xdr:colOff>904875</xdr:colOff>
          <xdr:row>18</xdr:row>
          <xdr:rowOff>285750</xdr:rowOff>
        </xdr:to>
        <xdr:sp macro="" textlink="">
          <xdr:nvSpPr>
            <xdr:cNvPr id="691966" name="Check Box 7934" hidden="1">
              <a:extLst>
                <a:ext uri="{63B3BB69-23CF-44E3-9099-C40C66FF867C}">
                  <a14:compatExt spid="_x0000_s691966"/>
                </a:ext>
                <a:ext uri="{FF2B5EF4-FFF2-40B4-BE49-F238E27FC236}">
                  <a16:creationId xmlns:a16="http://schemas.microsoft.com/office/drawing/2014/main" id="{00000000-0008-0000-0600-0000FE8E0A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18</xdr:row>
          <xdr:rowOff>0</xdr:rowOff>
        </xdr:from>
        <xdr:to>
          <xdr:col>3</xdr:col>
          <xdr:colOff>323850</xdr:colOff>
          <xdr:row>18</xdr:row>
          <xdr:rowOff>285750</xdr:rowOff>
        </xdr:to>
        <xdr:sp macro="" textlink="">
          <xdr:nvSpPr>
            <xdr:cNvPr id="691967" name="Check Box 7935" hidden="1">
              <a:extLst>
                <a:ext uri="{63B3BB69-23CF-44E3-9099-C40C66FF867C}">
                  <a14:compatExt spid="_x0000_s691967"/>
                </a:ext>
                <a:ext uri="{FF2B5EF4-FFF2-40B4-BE49-F238E27FC236}">
                  <a16:creationId xmlns:a16="http://schemas.microsoft.com/office/drawing/2014/main" id="{00000000-0008-0000-0600-0000FF8E0A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oneCellAnchor>
    <xdr:from>
      <xdr:col>3</xdr:col>
      <xdr:colOff>185650</xdr:colOff>
      <xdr:row>19</xdr:row>
      <xdr:rowOff>9525</xdr:rowOff>
    </xdr:from>
    <xdr:ext cx="518757" cy="228600"/>
    <xdr:sp macro="" textlink="">
      <xdr:nvSpPr>
        <xdr:cNvPr id="94" name="TextBox 93">
          <a:extLst>
            <a:ext uri="{FF2B5EF4-FFF2-40B4-BE49-F238E27FC236}">
              <a16:creationId xmlns:a16="http://schemas.microsoft.com/office/drawing/2014/main" id="{00000000-0008-0000-0600-00005E000000}"/>
            </a:ext>
          </a:extLst>
        </xdr:cNvPr>
        <xdr:cNvSpPr txBox="1"/>
      </xdr:nvSpPr>
      <xdr:spPr>
        <a:xfrm>
          <a:off x="8001000" y="4791075"/>
          <a:ext cx="419100"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n-US" sz="1100"/>
            <a:t>Yes</a:t>
          </a:r>
        </a:p>
      </xdr:txBody>
    </xdr:sp>
    <xdr:clientData/>
  </xdr:oneCellAnchor>
  <xdr:oneCellAnchor>
    <xdr:from>
      <xdr:col>3</xdr:col>
      <xdr:colOff>759230</xdr:colOff>
      <xdr:row>19</xdr:row>
      <xdr:rowOff>9525</xdr:rowOff>
    </xdr:from>
    <xdr:ext cx="333970" cy="228600"/>
    <xdr:sp macro="" textlink="">
      <xdr:nvSpPr>
        <xdr:cNvPr id="95" name="TextBox 94">
          <a:extLst>
            <a:ext uri="{FF2B5EF4-FFF2-40B4-BE49-F238E27FC236}">
              <a16:creationId xmlns:a16="http://schemas.microsoft.com/office/drawing/2014/main" id="{00000000-0008-0000-0600-00005F000000}"/>
            </a:ext>
          </a:extLst>
        </xdr:cNvPr>
        <xdr:cNvSpPr txBox="1"/>
      </xdr:nvSpPr>
      <xdr:spPr>
        <a:xfrm>
          <a:off x="8458200" y="4791075"/>
          <a:ext cx="419100"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n-US" sz="1100"/>
            <a:t>No</a:t>
          </a:r>
        </a:p>
      </xdr:txBody>
    </xdr:sp>
    <xdr:clientData/>
  </xdr:oneCellAnchor>
  <mc:AlternateContent xmlns:mc="http://schemas.openxmlformats.org/markup-compatibility/2006">
    <mc:Choice xmlns:a14="http://schemas.microsoft.com/office/drawing/2010/main" Requires="a14">
      <xdr:twoCellAnchor editAs="oneCell">
        <xdr:from>
          <xdr:col>3</xdr:col>
          <xdr:colOff>571500</xdr:colOff>
          <xdr:row>19</xdr:row>
          <xdr:rowOff>0</xdr:rowOff>
        </xdr:from>
        <xdr:to>
          <xdr:col>3</xdr:col>
          <xdr:colOff>904875</xdr:colOff>
          <xdr:row>19</xdr:row>
          <xdr:rowOff>285750</xdr:rowOff>
        </xdr:to>
        <xdr:sp macro="" textlink="">
          <xdr:nvSpPr>
            <xdr:cNvPr id="691968" name="Check Box 7936" hidden="1">
              <a:extLst>
                <a:ext uri="{63B3BB69-23CF-44E3-9099-C40C66FF867C}">
                  <a14:compatExt spid="_x0000_s691968"/>
                </a:ext>
                <a:ext uri="{FF2B5EF4-FFF2-40B4-BE49-F238E27FC236}">
                  <a16:creationId xmlns:a16="http://schemas.microsoft.com/office/drawing/2014/main" id="{00000000-0008-0000-0600-0000008F0A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19</xdr:row>
          <xdr:rowOff>0</xdr:rowOff>
        </xdr:from>
        <xdr:to>
          <xdr:col>3</xdr:col>
          <xdr:colOff>323850</xdr:colOff>
          <xdr:row>19</xdr:row>
          <xdr:rowOff>285750</xdr:rowOff>
        </xdr:to>
        <xdr:sp macro="" textlink="">
          <xdr:nvSpPr>
            <xdr:cNvPr id="691969" name="Check Box 7937" hidden="1">
              <a:extLst>
                <a:ext uri="{63B3BB69-23CF-44E3-9099-C40C66FF867C}">
                  <a14:compatExt spid="_x0000_s691969"/>
                </a:ext>
                <a:ext uri="{FF2B5EF4-FFF2-40B4-BE49-F238E27FC236}">
                  <a16:creationId xmlns:a16="http://schemas.microsoft.com/office/drawing/2014/main" id="{00000000-0008-0000-0600-0000018F0A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oneCellAnchor>
    <xdr:from>
      <xdr:col>3</xdr:col>
      <xdr:colOff>185650</xdr:colOff>
      <xdr:row>20</xdr:row>
      <xdr:rowOff>9525</xdr:rowOff>
    </xdr:from>
    <xdr:ext cx="518757" cy="228600"/>
    <xdr:sp macro="" textlink="">
      <xdr:nvSpPr>
        <xdr:cNvPr id="98" name="TextBox 97">
          <a:extLst>
            <a:ext uri="{FF2B5EF4-FFF2-40B4-BE49-F238E27FC236}">
              <a16:creationId xmlns:a16="http://schemas.microsoft.com/office/drawing/2014/main" id="{00000000-0008-0000-0600-000062000000}"/>
            </a:ext>
          </a:extLst>
        </xdr:cNvPr>
        <xdr:cNvSpPr txBox="1"/>
      </xdr:nvSpPr>
      <xdr:spPr>
        <a:xfrm>
          <a:off x="8001000" y="5095875"/>
          <a:ext cx="419100"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n-US" sz="1100"/>
            <a:t>Yes</a:t>
          </a:r>
        </a:p>
      </xdr:txBody>
    </xdr:sp>
    <xdr:clientData/>
  </xdr:oneCellAnchor>
  <xdr:oneCellAnchor>
    <xdr:from>
      <xdr:col>3</xdr:col>
      <xdr:colOff>759230</xdr:colOff>
      <xdr:row>20</xdr:row>
      <xdr:rowOff>9525</xdr:rowOff>
    </xdr:from>
    <xdr:ext cx="333970" cy="228600"/>
    <xdr:sp macro="" textlink="">
      <xdr:nvSpPr>
        <xdr:cNvPr id="99" name="TextBox 98">
          <a:extLst>
            <a:ext uri="{FF2B5EF4-FFF2-40B4-BE49-F238E27FC236}">
              <a16:creationId xmlns:a16="http://schemas.microsoft.com/office/drawing/2014/main" id="{00000000-0008-0000-0600-000063000000}"/>
            </a:ext>
          </a:extLst>
        </xdr:cNvPr>
        <xdr:cNvSpPr txBox="1"/>
      </xdr:nvSpPr>
      <xdr:spPr>
        <a:xfrm>
          <a:off x="8458200" y="5095875"/>
          <a:ext cx="419100"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n-US" sz="1100"/>
            <a:t>No</a:t>
          </a:r>
        </a:p>
      </xdr:txBody>
    </xdr:sp>
    <xdr:clientData/>
  </xdr:oneCellAnchor>
  <mc:AlternateContent xmlns:mc="http://schemas.openxmlformats.org/markup-compatibility/2006">
    <mc:Choice xmlns:a14="http://schemas.microsoft.com/office/drawing/2010/main" Requires="a14">
      <xdr:twoCellAnchor editAs="oneCell">
        <xdr:from>
          <xdr:col>3</xdr:col>
          <xdr:colOff>571500</xdr:colOff>
          <xdr:row>20</xdr:row>
          <xdr:rowOff>0</xdr:rowOff>
        </xdr:from>
        <xdr:to>
          <xdr:col>3</xdr:col>
          <xdr:colOff>904875</xdr:colOff>
          <xdr:row>20</xdr:row>
          <xdr:rowOff>285750</xdr:rowOff>
        </xdr:to>
        <xdr:sp macro="" textlink="">
          <xdr:nvSpPr>
            <xdr:cNvPr id="691970" name="Check Box 7938" hidden="1">
              <a:extLst>
                <a:ext uri="{63B3BB69-23CF-44E3-9099-C40C66FF867C}">
                  <a14:compatExt spid="_x0000_s691970"/>
                </a:ext>
                <a:ext uri="{FF2B5EF4-FFF2-40B4-BE49-F238E27FC236}">
                  <a16:creationId xmlns:a16="http://schemas.microsoft.com/office/drawing/2014/main" id="{00000000-0008-0000-0600-0000028F0A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20</xdr:row>
          <xdr:rowOff>0</xdr:rowOff>
        </xdr:from>
        <xdr:to>
          <xdr:col>3</xdr:col>
          <xdr:colOff>323850</xdr:colOff>
          <xdr:row>20</xdr:row>
          <xdr:rowOff>285750</xdr:rowOff>
        </xdr:to>
        <xdr:sp macro="" textlink="">
          <xdr:nvSpPr>
            <xdr:cNvPr id="691971" name="Check Box 7939" hidden="1">
              <a:extLst>
                <a:ext uri="{63B3BB69-23CF-44E3-9099-C40C66FF867C}">
                  <a14:compatExt spid="_x0000_s691971"/>
                </a:ext>
                <a:ext uri="{FF2B5EF4-FFF2-40B4-BE49-F238E27FC236}">
                  <a16:creationId xmlns:a16="http://schemas.microsoft.com/office/drawing/2014/main" id="{00000000-0008-0000-0600-0000038F0A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oneCellAnchor>
    <xdr:from>
      <xdr:col>3</xdr:col>
      <xdr:colOff>185650</xdr:colOff>
      <xdr:row>21</xdr:row>
      <xdr:rowOff>9525</xdr:rowOff>
    </xdr:from>
    <xdr:ext cx="518757" cy="228600"/>
    <xdr:sp macro="" textlink="">
      <xdr:nvSpPr>
        <xdr:cNvPr id="102" name="TextBox 101">
          <a:extLst>
            <a:ext uri="{FF2B5EF4-FFF2-40B4-BE49-F238E27FC236}">
              <a16:creationId xmlns:a16="http://schemas.microsoft.com/office/drawing/2014/main" id="{00000000-0008-0000-0600-000066000000}"/>
            </a:ext>
          </a:extLst>
        </xdr:cNvPr>
        <xdr:cNvSpPr txBox="1"/>
      </xdr:nvSpPr>
      <xdr:spPr>
        <a:xfrm>
          <a:off x="8001000" y="5400675"/>
          <a:ext cx="419100"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n-US" sz="1100"/>
            <a:t>Yes</a:t>
          </a:r>
        </a:p>
      </xdr:txBody>
    </xdr:sp>
    <xdr:clientData/>
  </xdr:oneCellAnchor>
  <xdr:oneCellAnchor>
    <xdr:from>
      <xdr:col>3</xdr:col>
      <xdr:colOff>759230</xdr:colOff>
      <xdr:row>21</xdr:row>
      <xdr:rowOff>9525</xdr:rowOff>
    </xdr:from>
    <xdr:ext cx="333970" cy="228600"/>
    <xdr:sp macro="" textlink="">
      <xdr:nvSpPr>
        <xdr:cNvPr id="103" name="TextBox 102">
          <a:extLst>
            <a:ext uri="{FF2B5EF4-FFF2-40B4-BE49-F238E27FC236}">
              <a16:creationId xmlns:a16="http://schemas.microsoft.com/office/drawing/2014/main" id="{00000000-0008-0000-0600-000067000000}"/>
            </a:ext>
          </a:extLst>
        </xdr:cNvPr>
        <xdr:cNvSpPr txBox="1"/>
      </xdr:nvSpPr>
      <xdr:spPr>
        <a:xfrm>
          <a:off x="8458200" y="5400675"/>
          <a:ext cx="419100"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n-US" sz="1100"/>
            <a:t>No</a:t>
          </a:r>
        </a:p>
      </xdr:txBody>
    </xdr:sp>
    <xdr:clientData/>
  </xdr:oneCellAnchor>
  <mc:AlternateContent xmlns:mc="http://schemas.openxmlformats.org/markup-compatibility/2006">
    <mc:Choice xmlns:a14="http://schemas.microsoft.com/office/drawing/2010/main" Requires="a14">
      <xdr:twoCellAnchor editAs="oneCell">
        <xdr:from>
          <xdr:col>3</xdr:col>
          <xdr:colOff>571500</xdr:colOff>
          <xdr:row>21</xdr:row>
          <xdr:rowOff>0</xdr:rowOff>
        </xdr:from>
        <xdr:to>
          <xdr:col>3</xdr:col>
          <xdr:colOff>904875</xdr:colOff>
          <xdr:row>21</xdr:row>
          <xdr:rowOff>285750</xdr:rowOff>
        </xdr:to>
        <xdr:sp macro="" textlink="">
          <xdr:nvSpPr>
            <xdr:cNvPr id="691972" name="Check Box 7940" hidden="1">
              <a:extLst>
                <a:ext uri="{63B3BB69-23CF-44E3-9099-C40C66FF867C}">
                  <a14:compatExt spid="_x0000_s691972"/>
                </a:ext>
                <a:ext uri="{FF2B5EF4-FFF2-40B4-BE49-F238E27FC236}">
                  <a16:creationId xmlns:a16="http://schemas.microsoft.com/office/drawing/2014/main" id="{00000000-0008-0000-0600-0000048F0A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21</xdr:row>
          <xdr:rowOff>0</xdr:rowOff>
        </xdr:from>
        <xdr:to>
          <xdr:col>3</xdr:col>
          <xdr:colOff>323850</xdr:colOff>
          <xdr:row>21</xdr:row>
          <xdr:rowOff>285750</xdr:rowOff>
        </xdr:to>
        <xdr:sp macro="" textlink="">
          <xdr:nvSpPr>
            <xdr:cNvPr id="691973" name="Check Box 7941" hidden="1">
              <a:extLst>
                <a:ext uri="{63B3BB69-23CF-44E3-9099-C40C66FF867C}">
                  <a14:compatExt spid="_x0000_s691973"/>
                </a:ext>
                <a:ext uri="{FF2B5EF4-FFF2-40B4-BE49-F238E27FC236}">
                  <a16:creationId xmlns:a16="http://schemas.microsoft.com/office/drawing/2014/main" id="{00000000-0008-0000-0600-0000058F0A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4</xdr:row>
          <xdr:rowOff>0</xdr:rowOff>
        </xdr:from>
        <xdr:to>
          <xdr:col>0</xdr:col>
          <xdr:colOff>409575</xdr:colOff>
          <xdr:row>5</xdr:row>
          <xdr:rowOff>38100</xdr:rowOff>
        </xdr:to>
        <xdr:sp macro="" textlink="">
          <xdr:nvSpPr>
            <xdr:cNvPr id="691975" name="Check Box 7943" hidden="1">
              <a:extLst>
                <a:ext uri="{63B3BB69-23CF-44E3-9099-C40C66FF867C}">
                  <a14:compatExt spid="_x0000_s691975"/>
                </a:ext>
                <a:ext uri="{FF2B5EF4-FFF2-40B4-BE49-F238E27FC236}">
                  <a16:creationId xmlns:a16="http://schemas.microsoft.com/office/drawing/2014/main" id="{00000000-0008-0000-0600-0000078F0A0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0</xdr:col>
      <xdr:colOff>342727</xdr:colOff>
      <xdr:row>4</xdr:row>
      <xdr:rowOff>38100</xdr:rowOff>
    </xdr:from>
    <xdr:to>
      <xdr:col>1</xdr:col>
      <xdr:colOff>1071933</xdr:colOff>
      <xdr:row>5</xdr:row>
      <xdr:rowOff>47625</xdr:rowOff>
    </xdr:to>
    <xdr:sp macro="" textlink="">
      <xdr:nvSpPr>
        <xdr:cNvPr id="105" name="Text Box 1276">
          <a:extLst>
            <a:ext uri="{FF2B5EF4-FFF2-40B4-BE49-F238E27FC236}">
              <a16:creationId xmlns:a16="http://schemas.microsoft.com/office/drawing/2014/main" id="{00000000-0008-0000-0600-000069000000}"/>
            </a:ext>
          </a:extLst>
        </xdr:cNvPr>
        <xdr:cNvSpPr txBox="1">
          <a:spLocks noChangeArrowheads="1"/>
        </xdr:cNvSpPr>
      </xdr:nvSpPr>
      <xdr:spPr bwMode="auto">
        <a:xfrm>
          <a:off x="276225" y="714375"/>
          <a:ext cx="1362075" cy="190500"/>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en-US" sz="800" b="0" i="0" strike="noStrike">
              <a:solidFill>
                <a:srgbClr val="000000"/>
              </a:solidFill>
              <a:latin typeface="Arial"/>
              <a:cs typeface="Arial"/>
            </a:rPr>
            <a:t>NEW CONSTRUCTION</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8</xdr:col>
      <xdr:colOff>0</xdr:colOff>
      <xdr:row>21</xdr:row>
      <xdr:rowOff>0</xdr:rowOff>
    </xdr:from>
    <xdr:to>
      <xdr:col>8</xdr:col>
      <xdr:colOff>0</xdr:colOff>
      <xdr:row>21</xdr:row>
      <xdr:rowOff>0</xdr:rowOff>
    </xdr:to>
    <xdr:sp macro="" textlink="">
      <xdr:nvSpPr>
        <xdr:cNvPr id="19467" name="Rectangle 3">
          <a:extLst>
            <a:ext uri="{FF2B5EF4-FFF2-40B4-BE49-F238E27FC236}">
              <a16:creationId xmlns:a16="http://schemas.microsoft.com/office/drawing/2014/main" id="{00000000-0008-0000-0700-00000B4C0000}"/>
            </a:ext>
          </a:extLst>
        </xdr:cNvPr>
        <xdr:cNvSpPr>
          <a:spLocks noChangeArrowheads="1"/>
        </xdr:cNvSpPr>
      </xdr:nvSpPr>
      <xdr:spPr bwMode="auto">
        <a:xfrm>
          <a:off x="7755775" y="5594465"/>
          <a:ext cx="0" cy="0"/>
        </a:xfrm>
        <a:prstGeom prst="rect">
          <a:avLst/>
        </a:prstGeom>
        <a:solidFill>
          <a:srgbClr val="FFFFFF"/>
        </a:solidFill>
        <a:ln w="9525">
          <a:solidFill>
            <a:srgbClr val="000000"/>
          </a:solidFill>
          <a:miter lim="800000"/>
          <a:headEnd/>
          <a:tailEnd/>
        </a:ln>
        <a:effectLst>
          <a:outerShdw dist="35921" dir="2700000" algn="ctr" rotWithShape="0">
            <a:srgbClr val="808080"/>
          </a:outerShdw>
        </a:effectLst>
      </xdr:spPr>
    </xdr:sp>
    <xdr:clientData/>
  </xdr:twoCellAnchor>
  <xdr:twoCellAnchor>
    <xdr:from>
      <xdr:col>8</xdr:col>
      <xdr:colOff>0</xdr:colOff>
      <xdr:row>21</xdr:row>
      <xdr:rowOff>0</xdr:rowOff>
    </xdr:from>
    <xdr:to>
      <xdr:col>8</xdr:col>
      <xdr:colOff>0</xdr:colOff>
      <xdr:row>21</xdr:row>
      <xdr:rowOff>0</xdr:rowOff>
    </xdr:to>
    <xdr:sp macro="" textlink="">
      <xdr:nvSpPr>
        <xdr:cNvPr id="19468" name="Rectangle 4">
          <a:extLst>
            <a:ext uri="{FF2B5EF4-FFF2-40B4-BE49-F238E27FC236}">
              <a16:creationId xmlns:a16="http://schemas.microsoft.com/office/drawing/2014/main" id="{00000000-0008-0000-0700-00000C4C0000}"/>
            </a:ext>
          </a:extLst>
        </xdr:cNvPr>
        <xdr:cNvSpPr>
          <a:spLocks noChangeArrowheads="1"/>
        </xdr:cNvSpPr>
      </xdr:nvSpPr>
      <xdr:spPr bwMode="auto">
        <a:xfrm>
          <a:off x="7755775" y="5594465"/>
          <a:ext cx="0" cy="0"/>
        </a:xfrm>
        <a:prstGeom prst="rect">
          <a:avLst/>
        </a:prstGeom>
        <a:solidFill>
          <a:srgbClr val="FFFFFF"/>
        </a:solidFill>
        <a:ln w="9525">
          <a:solidFill>
            <a:srgbClr val="000000"/>
          </a:solidFill>
          <a:miter lim="800000"/>
          <a:headEnd/>
          <a:tailEnd/>
        </a:ln>
        <a:effectLst>
          <a:outerShdw dist="35921" dir="2700000" algn="ctr" rotWithShape="0">
            <a:srgbClr val="808080"/>
          </a:outerShdw>
        </a:effectLst>
      </xdr:spPr>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13</xdr:row>
      <xdr:rowOff>0</xdr:rowOff>
    </xdr:from>
    <xdr:to>
      <xdr:col>3</xdr:col>
      <xdr:colOff>1313411</xdr:colOff>
      <xdr:row>26</xdr:row>
      <xdr:rowOff>8313</xdr:rowOff>
    </xdr:to>
    <xdr:graphicFrame macro="">
      <xdr:nvGraphicFramePr>
        <xdr:cNvPr id="773127" name="Chart 1">
          <a:extLst>
            <a:ext uri="{FF2B5EF4-FFF2-40B4-BE49-F238E27FC236}">
              <a16:creationId xmlns:a16="http://schemas.microsoft.com/office/drawing/2014/main" id="{00000000-0008-0000-0800-000007CC0B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365760</xdr:colOff>
      <xdr:row>13</xdr:row>
      <xdr:rowOff>0</xdr:rowOff>
    </xdr:from>
    <xdr:to>
      <xdr:col>8</xdr:col>
      <xdr:colOff>457200</xdr:colOff>
      <xdr:row>26</xdr:row>
      <xdr:rowOff>0</xdr:rowOff>
    </xdr:to>
    <xdr:graphicFrame macro="">
      <xdr:nvGraphicFramePr>
        <xdr:cNvPr id="773128" name="Chart 2">
          <a:extLst>
            <a:ext uri="{FF2B5EF4-FFF2-40B4-BE49-F238E27FC236}">
              <a16:creationId xmlns:a16="http://schemas.microsoft.com/office/drawing/2014/main" id="{00000000-0008-0000-0800-000008CC0B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38100</xdr:colOff>
      <xdr:row>0</xdr:row>
      <xdr:rowOff>28575</xdr:rowOff>
    </xdr:from>
    <xdr:to>
      <xdr:col>8</xdr:col>
      <xdr:colOff>590550</xdr:colOff>
      <xdr:row>2</xdr:row>
      <xdr:rowOff>57150</xdr:rowOff>
    </xdr:to>
    <xdr:sp macro="" textlink="">
      <xdr:nvSpPr>
        <xdr:cNvPr id="4" name="Text Box 3">
          <a:extLst>
            <a:ext uri="{FF2B5EF4-FFF2-40B4-BE49-F238E27FC236}">
              <a16:creationId xmlns:a16="http://schemas.microsoft.com/office/drawing/2014/main" id="{00000000-0008-0000-0800-000004000000}"/>
            </a:ext>
          </a:extLst>
        </xdr:cNvPr>
        <xdr:cNvSpPr txBox="1">
          <a:spLocks noChangeArrowheads="1"/>
        </xdr:cNvSpPr>
      </xdr:nvSpPr>
      <xdr:spPr bwMode="auto">
        <a:xfrm>
          <a:off x="647700" y="28575"/>
          <a:ext cx="4819650" cy="409575"/>
        </a:xfrm>
        <a:prstGeom prst="rect">
          <a:avLst/>
        </a:prstGeom>
        <a:solidFill>
          <a:srgbClr val="C0C0C0"/>
        </a:solidFill>
        <a:ln w="9525">
          <a:solidFill>
            <a:srgbClr val="000000"/>
          </a:solidFill>
          <a:miter lim="800000"/>
          <a:headEnd/>
          <a:tailEnd/>
        </a:ln>
      </xdr:spPr>
      <xdr:txBody>
        <a:bodyPr vertOverflow="clip" wrap="square" lIns="45720" tIns="45720" rIns="45720" bIns="45720" anchor="ctr" upright="1"/>
        <a:lstStyle/>
        <a:p>
          <a:pPr algn="ctr" rtl="0">
            <a:defRPr sz="1000"/>
          </a:pPr>
          <a:r>
            <a:rPr lang="en-US" sz="1400" b="0" i="0" strike="noStrike">
              <a:solidFill>
                <a:srgbClr val="000000"/>
              </a:solidFill>
              <a:latin typeface="Arial Black"/>
            </a:rPr>
            <a:t>LIGHTING UPGRADE - FINANCIAL SUMMARY</a:t>
          </a: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xdr:colOff>
      <xdr:row>2</xdr:row>
      <xdr:rowOff>2676697</xdr:rowOff>
    </xdr:from>
    <xdr:to>
      <xdr:col>2</xdr:col>
      <xdr:colOff>448888</xdr:colOff>
      <xdr:row>3</xdr:row>
      <xdr:rowOff>1190297</xdr:rowOff>
    </xdr:to>
    <xdr:pic>
      <xdr:nvPicPr>
        <xdr:cNvPr id="4" name="Picture 3">
          <a:extLst>
            <a:ext uri="{FF2B5EF4-FFF2-40B4-BE49-F238E27FC236}">
              <a16:creationId xmlns:a16="http://schemas.microsoft.com/office/drawing/2014/main" id="{00000000-0008-0000-0900-000004000000}"/>
            </a:ext>
          </a:extLst>
        </xdr:cNvPr>
        <xdr:cNvPicPr>
          <a:picLocks noChangeAspect="1"/>
        </xdr:cNvPicPr>
      </xdr:nvPicPr>
      <xdr:blipFill>
        <a:blip xmlns:r="http://schemas.openxmlformats.org/officeDocument/2006/relationships" r:embed="rId1"/>
        <a:stretch>
          <a:fillRect/>
        </a:stretch>
      </xdr:blipFill>
      <xdr:spPr>
        <a:xfrm>
          <a:off x="1" y="8079970"/>
          <a:ext cx="7572894" cy="12568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PU3\Vol1\Documents%20and%20Settings\warehimer\Local%20Settings\Temporary%20Internet%20Files\OLK8\OPU%20Rebate%202%20NEw.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RPU3\Vol1\Documents%20and%20Settings\warehimer\Local%20Settings\Temporary%20Internet%20Files\OLK8\Work\OPU%20Rebate%20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ghting Equipment Entry"/>
      <sheetName val="Occup. Sensors-Photocells Entry"/>
      <sheetName val="Lighting Equipment Savings"/>
      <sheetName val="Occup. Snsrs-Photocells Savings"/>
      <sheetName val="Financial Summary"/>
      <sheetName val="Terms and Conditions"/>
      <sheetName val="Rebate Tables"/>
      <sheetName val="Results"/>
      <sheetName val="Rebate Questions"/>
    </sheetNames>
    <sheetDataSet>
      <sheetData sheetId="0" refreshError="1"/>
      <sheetData sheetId="1">
        <row r="6">
          <cell r="G6" t="str">
            <v>Yes</v>
          </cell>
        </row>
      </sheetData>
      <sheetData sheetId="2">
        <row r="3">
          <cell r="C3">
            <v>12.5</v>
          </cell>
          <cell r="D3">
            <v>4.5600000000000002E-2</v>
          </cell>
        </row>
      </sheetData>
      <sheetData sheetId="3" refreshError="1"/>
      <sheetData sheetId="4" refreshError="1"/>
      <sheetData sheetId="5" refreshError="1"/>
      <sheetData sheetId="6" refreshError="1"/>
      <sheetData sheetId="7">
        <row r="2">
          <cell r="A2" t="str">
            <v>Result1</v>
          </cell>
          <cell r="B2">
            <v>8000</v>
          </cell>
          <cell r="C2" t="str">
            <v>2' - F20T12 1-Lamp</v>
          </cell>
          <cell r="D2">
            <v>28</v>
          </cell>
        </row>
        <row r="3">
          <cell r="A3" t="str">
            <v>Result2</v>
          </cell>
          <cell r="B3">
            <v>8001</v>
          </cell>
          <cell r="C3" t="str">
            <v>2' - F20T12 2-Lamp</v>
          </cell>
          <cell r="D3">
            <v>46</v>
          </cell>
        </row>
        <row r="4">
          <cell r="A4" t="str">
            <v>Result3</v>
          </cell>
          <cell r="B4">
            <v>8002</v>
          </cell>
          <cell r="C4" t="str">
            <v>2' - F20T12 3-Lamp</v>
          </cell>
          <cell r="D4">
            <v>68</v>
          </cell>
        </row>
        <row r="5">
          <cell r="A5" t="str">
            <v>Result4</v>
          </cell>
          <cell r="B5">
            <v>8003</v>
          </cell>
          <cell r="C5" t="str">
            <v>2' - F20T12 4-Lamp</v>
          </cell>
          <cell r="D5">
            <v>91</v>
          </cell>
        </row>
        <row r="6">
          <cell r="A6" t="str">
            <v>Result5</v>
          </cell>
          <cell r="B6">
            <v>8004</v>
          </cell>
          <cell r="C6" t="str">
            <v>3' - F30T12 30W 1-Lamp</v>
          </cell>
          <cell r="D6">
            <v>43</v>
          </cell>
        </row>
        <row r="7">
          <cell r="A7" t="str">
            <v>Result6</v>
          </cell>
          <cell r="B7">
            <v>8005</v>
          </cell>
          <cell r="C7" t="str">
            <v>3' - F30T12 30W 2-Lamp</v>
          </cell>
          <cell r="D7">
            <v>70</v>
          </cell>
        </row>
        <row r="8">
          <cell r="A8" t="str">
            <v>Result7</v>
          </cell>
          <cell r="B8">
            <v>8006</v>
          </cell>
          <cell r="C8" t="str">
            <v>3' - F30T12 30W 3-Lamp</v>
          </cell>
          <cell r="D8">
            <v>113</v>
          </cell>
        </row>
        <row r="9">
          <cell r="A9" t="str">
            <v>Result8</v>
          </cell>
          <cell r="B9">
            <v>8007</v>
          </cell>
          <cell r="C9" t="str">
            <v>3' - F30T12 30W 4-Lamp</v>
          </cell>
          <cell r="D9">
            <v>138</v>
          </cell>
        </row>
        <row r="10">
          <cell r="A10" t="str">
            <v>Result9</v>
          </cell>
          <cell r="B10">
            <v>8008</v>
          </cell>
          <cell r="C10" t="str">
            <v>3' - F30T12 25W 1-Lamp</v>
          </cell>
          <cell r="D10">
            <v>40</v>
          </cell>
        </row>
        <row r="11">
          <cell r="A11" t="str">
            <v>Result10</v>
          </cell>
          <cell r="B11">
            <v>8009</v>
          </cell>
          <cell r="C11" t="str">
            <v>3' - F30T12 25W 2-Lamp</v>
          </cell>
          <cell r="D11">
            <v>63</v>
          </cell>
        </row>
        <row r="12">
          <cell r="A12" t="str">
            <v>Result11</v>
          </cell>
          <cell r="B12">
            <v>8010</v>
          </cell>
          <cell r="C12" t="str">
            <v>3' - F30T12 25W 3-Lamp</v>
          </cell>
          <cell r="D12">
            <v>103</v>
          </cell>
        </row>
        <row r="13">
          <cell r="A13" t="str">
            <v>Result12</v>
          </cell>
          <cell r="B13">
            <v>8011</v>
          </cell>
          <cell r="C13" t="str">
            <v>3' - F30T12 25W 4-Lamp</v>
          </cell>
          <cell r="D13">
            <v>125</v>
          </cell>
        </row>
        <row r="14">
          <cell r="A14" t="str">
            <v>Result13</v>
          </cell>
          <cell r="B14">
            <v>8012</v>
          </cell>
          <cell r="C14" t="str">
            <v>4' - F40T12 40W 1-Lamp</v>
          </cell>
          <cell r="D14">
            <v>46</v>
          </cell>
        </row>
        <row r="15">
          <cell r="A15" t="str">
            <v>Result14</v>
          </cell>
          <cell r="B15">
            <v>8013</v>
          </cell>
          <cell r="C15" t="str">
            <v>4' - F40T12 40W 2-Lamp</v>
          </cell>
          <cell r="D15">
            <v>81</v>
          </cell>
        </row>
        <row r="16">
          <cell r="A16" t="str">
            <v>Result15</v>
          </cell>
          <cell r="B16">
            <v>8014</v>
          </cell>
          <cell r="C16" t="str">
            <v>4' - F40T12 40W 3-Lamp</v>
          </cell>
          <cell r="D16">
            <v>123</v>
          </cell>
        </row>
        <row r="17">
          <cell r="A17" t="str">
            <v>Result16</v>
          </cell>
          <cell r="B17">
            <v>8015</v>
          </cell>
          <cell r="C17" t="str">
            <v>4' - F40T12 40W 4-Lamp</v>
          </cell>
          <cell r="D17">
            <v>161</v>
          </cell>
        </row>
        <row r="18">
          <cell r="A18" t="str">
            <v>Result17</v>
          </cell>
          <cell r="B18">
            <v>8016</v>
          </cell>
          <cell r="C18" t="str">
            <v>4' - F40T12 34W 1-Lamp</v>
          </cell>
          <cell r="D18">
            <v>42</v>
          </cell>
        </row>
        <row r="19">
          <cell r="A19" t="str">
            <v>Result18</v>
          </cell>
          <cell r="B19">
            <v>8017</v>
          </cell>
          <cell r="C19" t="str">
            <v>4' - F40T12 34W 2-Lamp</v>
          </cell>
          <cell r="D19">
            <v>69</v>
          </cell>
        </row>
        <row r="20">
          <cell r="A20" t="str">
            <v>Result19</v>
          </cell>
          <cell r="B20">
            <v>8018</v>
          </cell>
          <cell r="C20" t="str">
            <v>4' - F40T12 34W 3-Lamp</v>
          </cell>
          <cell r="D20">
            <v>108</v>
          </cell>
        </row>
        <row r="21">
          <cell r="A21" t="str">
            <v>Result20</v>
          </cell>
          <cell r="B21">
            <v>8019</v>
          </cell>
          <cell r="C21" t="str">
            <v>4' - F40T12 34W 4-Lamp</v>
          </cell>
          <cell r="D21">
            <v>135</v>
          </cell>
        </row>
        <row r="22">
          <cell r="A22" t="str">
            <v>Result21</v>
          </cell>
          <cell r="B22">
            <v>8020</v>
          </cell>
          <cell r="C22" t="str">
            <v>4' - F48T12 1-Lamp</v>
          </cell>
          <cell r="D22">
            <v>55</v>
          </cell>
        </row>
        <row r="23">
          <cell r="A23" t="str">
            <v>Result22</v>
          </cell>
          <cell r="B23">
            <v>8021</v>
          </cell>
          <cell r="C23" t="str">
            <v>4' - F48T12 2-Lamp</v>
          </cell>
          <cell r="D23">
            <v>93</v>
          </cell>
        </row>
        <row r="24">
          <cell r="A24" t="str">
            <v>Result23</v>
          </cell>
          <cell r="B24">
            <v>8022</v>
          </cell>
          <cell r="C24" t="str">
            <v>4' - F48T12 HO 1-Lamp</v>
          </cell>
          <cell r="D24">
            <v>76</v>
          </cell>
        </row>
        <row r="25">
          <cell r="A25" t="str">
            <v>Result24</v>
          </cell>
          <cell r="B25">
            <v>8023</v>
          </cell>
          <cell r="C25" t="str">
            <v>4' - F48T12 HO 2-Lamp</v>
          </cell>
          <cell r="D25">
            <v>130</v>
          </cell>
        </row>
        <row r="26">
          <cell r="A26" t="str">
            <v>Result25</v>
          </cell>
          <cell r="B26">
            <v>8024</v>
          </cell>
          <cell r="C26" t="str">
            <v>4' - F48T12 HO 3-Lamp</v>
          </cell>
          <cell r="D26">
            <v>195</v>
          </cell>
        </row>
        <row r="27">
          <cell r="A27" t="str">
            <v>Result26</v>
          </cell>
          <cell r="B27">
            <v>8025</v>
          </cell>
          <cell r="C27" t="str">
            <v>4' - F48T12 HO 4-Lamp</v>
          </cell>
          <cell r="D27">
            <v>260</v>
          </cell>
        </row>
        <row r="28">
          <cell r="A28" t="str">
            <v>Result27</v>
          </cell>
          <cell r="B28">
            <v>8026</v>
          </cell>
          <cell r="C28" t="str">
            <v>4' - F48T12 VHO 1-Lamp</v>
          </cell>
          <cell r="D28">
            <v>134</v>
          </cell>
        </row>
        <row r="29">
          <cell r="A29" t="str">
            <v>Result28</v>
          </cell>
          <cell r="B29">
            <v>8027</v>
          </cell>
          <cell r="C29" t="str">
            <v>4' - F48T12 VHO 2-Lamp</v>
          </cell>
          <cell r="D29">
            <v>240</v>
          </cell>
        </row>
        <row r="30">
          <cell r="A30" t="str">
            <v>Result29</v>
          </cell>
          <cell r="B30">
            <v>8028</v>
          </cell>
          <cell r="C30" t="str">
            <v>4' - F48T12 VHO 3-Lamp</v>
          </cell>
          <cell r="D30">
            <v>450</v>
          </cell>
        </row>
        <row r="31">
          <cell r="A31" t="str">
            <v>Result30</v>
          </cell>
          <cell r="B31">
            <v>8029</v>
          </cell>
          <cell r="C31" t="str">
            <v>5' - F60T12 1-Lamp</v>
          </cell>
          <cell r="D31">
            <v>100</v>
          </cell>
        </row>
        <row r="32">
          <cell r="A32" t="str">
            <v>Result31</v>
          </cell>
          <cell r="B32">
            <v>8030</v>
          </cell>
          <cell r="C32" t="str">
            <v>5' - F60T12 2-Lamp</v>
          </cell>
          <cell r="D32">
            <v>135</v>
          </cell>
        </row>
        <row r="33">
          <cell r="A33" t="str">
            <v>Result32</v>
          </cell>
          <cell r="B33">
            <v>8031</v>
          </cell>
          <cell r="C33" t="str">
            <v>5' - F60T12 HO 1-Lamp</v>
          </cell>
          <cell r="D33">
            <v>126</v>
          </cell>
        </row>
        <row r="34">
          <cell r="A34" t="str">
            <v>Result33</v>
          </cell>
          <cell r="B34">
            <v>8032</v>
          </cell>
          <cell r="C34" t="str">
            <v>5' - F60T12 HO 2-Lamp</v>
          </cell>
          <cell r="D34">
            <v>170</v>
          </cell>
        </row>
        <row r="35">
          <cell r="A35" t="str">
            <v>Result34</v>
          </cell>
          <cell r="B35">
            <v>8033</v>
          </cell>
          <cell r="C35" t="str">
            <v>5' - F60T12 HO 3-Lamp</v>
          </cell>
          <cell r="D35">
            <v>250</v>
          </cell>
        </row>
        <row r="36">
          <cell r="A36" t="str">
            <v>Result35</v>
          </cell>
          <cell r="B36">
            <v>8034</v>
          </cell>
          <cell r="C36" t="str">
            <v>5' - F60T12 HO 4-Lamp</v>
          </cell>
          <cell r="D36">
            <v>330</v>
          </cell>
        </row>
        <row r="37">
          <cell r="A37" t="str">
            <v>Result36</v>
          </cell>
          <cell r="B37">
            <v>8035</v>
          </cell>
          <cell r="C37" t="str">
            <v>5' - F60T12 VHO 1-Lamp</v>
          </cell>
          <cell r="D37">
            <v>157</v>
          </cell>
        </row>
        <row r="38">
          <cell r="A38" t="str">
            <v>Result 37</v>
          </cell>
          <cell r="B38">
            <v>8036</v>
          </cell>
          <cell r="C38" t="str">
            <v>5' - F60T12 VHO 2-Lamp</v>
          </cell>
          <cell r="D38">
            <v>310</v>
          </cell>
        </row>
        <row r="39">
          <cell r="A39" t="str">
            <v>Result38</v>
          </cell>
          <cell r="B39">
            <v>8037</v>
          </cell>
          <cell r="C39" t="str">
            <v>6' - F72T12 1-Lamp</v>
          </cell>
          <cell r="D39">
            <v>107</v>
          </cell>
        </row>
        <row r="40">
          <cell r="A40" t="str">
            <v>Result39</v>
          </cell>
          <cell r="B40">
            <v>8038</v>
          </cell>
          <cell r="C40" t="str">
            <v>6' - F72T12 2-Lamp</v>
          </cell>
          <cell r="D40">
            <v>145</v>
          </cell>
        </row>
        <row r="41">
          <cell r="A41" t="str">
            <v>Result40</v>
          </cell>
          <cell r="B41">
            <v>8039</v>
          </cell>
          <cell r="C41" t="str">
            <v>6' - F72T12 HO 1-Lamp</v>
          </cell>
          <cell r="D41">
            <v>135</v>
          </cell>
        </row>
        <row r="42">
          <cell r="A42" t="str">
            <v>Result41</v>
          </cell>
          <cell r="B42">
            <v>8040</v>
          </cell>
          <cell r="C42" t="str">
            <v>6' - F72T12 HO 2-Lamp</v>
          </cell>
          <cell r="D42">
            <v>195</v>
          </cell>
        </row>
        <row r="43">
          <cell r="A43" t="str">
            <v>Result42</v>
          </cell>
          <cell r="B43">
            <v>8041</v>
          </cell>
          <cell r="C43" t="str">
            <v>6' - F72T12 HO 3-Lamp</v>
          </cell>
          <cell r="D43">
            <v>265</v>
          </cell>
        </row>
        <row r="44">
          <cell r="A44" t="str">
            <v>Result43</v>
          </cell>
          <cell r="B44">
            <v>8042</v>
          </cell>
          <cell r="C44" t="str">
            <v>6' - F72T12 HO 4-Lamp</v>
          </cell>
          <cell r="D44">
            <v>330</v>
          </cell>
        </row>
        <row r="45">
          <cell r="A45" t="str">
            <v>Result44</v>
          </cell>
          <cell r="B45">
            <v>8043</v>
          </cell>
          <cell r="C45" t="str">
            <v>6' - F72T12 VHO 1-Lamp</v>
          </cell>
          <cell r="D45">
            <v>180</v>
          </cell>
        </row>
        <row r="46">
          <cell r="A46" t="str">
            <v>Result45</v>
          </cell>
          <cell r="B46">
            <v>8044</v>
          </cell>
          <cell r="C46" t="str">
            <v>6' - F72T12 VHO 2-Lamp</v>
          </cell>
          <cell r="D46">
            <v>300</v>
          </cell>
        </row>
        <row r="47">
          <cell r="A47" t="str">
            <v>Result46</v>
          </cell>
          <cell r="B47">
            <v>8045</v>
          </cell>
          <cell r="C47" t="str">
            <v>6' - F72T12 VHO 3-Lamp</v>
          </cell>
          <cell r="D47">
            <v>450</v>
          </cell>
        </row>
        <row r="48">
          <cell r="A48" t="str">
            <v>Result47</v>
          </cell>
          <cell r="B48">
            <v>8046</v>
          </cell>
          <cell r="C48" t="str">
            <v>8' - F96T12 75W 1-Lamp</v>
          </cell>
          <cell r="D48">
            <v>100</v>
          </cell>
        </row>
        <row r="49">
          <cell r="A49" t="str">
            <v>Result48</v>
          </cell>
          <cell r="B49">
            <v>8047</v>
          </cell>
          <cell r="C49" t="str">
            <v>8' - F96T12 75W 2-Lamp</v>
          </cell>
          <cell r="D49">
            <v>180</v>
          </cell>
        </row>
        <row r="50">
          <cell r="A50" t="str">
            <v>Result49</v>
          </cell>
          <cell r="B50">
            <v>8048</v>
          </cell>
          <cell r="C50" t="str">
            <v>8' - F96T12 60W 1-Lamp</v>
          </cell>
          <cell r="D50">
            <v>83</v>
          </cell>
        </row>
        <row r="51">
          <cell r="A51" t="str">
            <v>Result50</v>
          </cell>
          <cell r="B51">
            <v>8049</v>
          </cell>
          <cell r="C51" t="str">
            <v>8' - F96T12 60W 2-Lamp</v>
          </cell>
          <cell r="D51">
            <v>123</v>
          </cell>
        </row>
        <row r="52">
          <cell r="A52" t="str">
            <v>Result51</v>
          </cell>
          <cell r="B52">
            <v>8050</v>
          </cell>
          <cell r="C52" t="str">
            <v>8' - F96T12 HO 110W 1-Lamp</v>
          </cell>
          <cell r="D52">
            <v>139</v>
          </cell>
        </row>
        <row r="53">
          <cell r="A53" t="str">
            <v>Result52</v>
          </cell>
          <cell r="B53">
            <v>8051</v>
          </cell>
          <cell r="C53" t="str">
            <v>8' - F96T12 HO 110W 2-Lamp</v>
          </cell>
          <cell r="D53">
            <v>257</v>
          </cell>
        </row>
        <row r="54">
          <cell r="A54" t="str">
            <v>Result53</v>
          </cell>
          <cell r="B54">
            <v>8052</v>
          </cell>
          <cell r="C54" t="str">
            <v>8' - F96T12 HO 110W 3-Lamp</v>
          </cell>
          <cell r="D54">
            <v>330</v>
          </cell>
        </row>
        <row r="55">
          <cell r="A55" t="str">
            <v>Result54</v>
          </cell>
          <cell r="B55">
            <v>8053</v>
          </cell>
          <cell r="C55" t="str">
            <v>8' - F96T12 HO 95W 1-Lamp</v>
          </cell>
          <cell r="D55">
            <v>125</v>
          </cell>
        </row>
        <row r="56">
          <cell r="A56" t="str">
            <v>Result55</v>
          </cell>
          <cell r="B56">
            <v>8054</v>
          </cell>
          <cell r="C56" t="str">
            <v>8' - F96T12 HO 95W 2-Lamp</v>
          </cell>
          <cell r="D56">
            <v>227</v>
          </cell>
        </row>
        <row r="57">
          <cell r="A57" t="str">
            <v>Result56</v>
          </cell>
          <cell r="B57">
            <v>8055</v>
          </cell>
          <cell r="C57" t="str">
            <v>8' - F96T12 VHO 215W 1-Lamp</v>
          </cell>
          <cell r="D57">
            <v>230</v>
          </cell>
        </row>
        <row r="58">
          <cell r="A58" t="str">
            <v>Result57</v>
          </cell>
          <cell r="B58">
            <v>8056</v>
          </cell>
          <cell r="C58" t="str">
            <v>8' - F96T12 VHO 215W 2-Lamp</v>
          </cell>
          <cell r="D58">
            <v>375</v>
          </cell>
        </row>
        <row r="59">
          <cell r="A59" t="str">
            <v>Result58</v>
          </cell>
          <cell r="B59">
            <v>8057</v>
          </cell>
          <cell r="C59" t="str">
            <v>8' - F96T12 VHO 215W 3-Lamp</v>
          </cell>
          <cell r="D59">
            <v>570</v>
          </cell>
        </row>
        <row r="60">
          <cell r="A60" t="str">
            <v>Result59</v>
          </cell>
          <cell r="B60">
            <v>8058</v>
          </cell>
          <cell r="C60" t="str">
            <v>8' - F96T12 VHO 185W 1-Lamp</v>
          </cell>
          <cell r="D60">
            <v>200</v>
          </cell>
        </row>
        <row r="61">
          <cell r="A61" t="str">
            <v>Result60</v>
          </cell>
          <cell r="B61">
            <v>8059</v>
          </cell>
          <cell r="C61" t="str">
            <v>8' - F96T12 VHO 185W 2-Lamp</v>
          </cell>
          <cell r="D61">
            <v>325</v>
          </cell>
        </row>
        <row r="62">
          <cell r="A62" t="str">
            <v>Result61</v>
          </cell>
          <cell r="B62">
            <v>8095</v>
          </cell>
          <cell r="C62" t="str">
            <v>6W Incandescent</v>
          </cell>
          <cell r="D62">
            <v>6</v>
          </cell>
        </row>
        <row r="63">
          <cell r="A63" t="str">
            <v>Result62</v>
          </cell>
          <cell r="B63">
            <v>8060</v>
          </cell>
          <cell r="C63" t="str">
            <v>40W Incandescent</v>
          </cell>
          <cell r="D63">
            <v>40</v>
          </cell>
        </row>
        <row r="64">
          <cell r="A64" t="str">
            <v>Result63</v>
          </cell>
          <cell r="B64">
            <v>8061</v>
          </cell>
          <cell r="C64" t="str">
            <v>60W Incandescent</v>
          </cell>
          <cell r="D64">
            <v>60</v>
          </cell>
        </row>
        <row r="65">
          <cell r="A65" t="str">
            <v>Result64</v>
          </cell>
          <cell r="B65">
            <v>8062</v>
          </cell>
          <cell r="C65" t="str">
            <v>75W Incandescent</v>
          </cell>
          <cell r="D65">
            <v>75</v>
          </cell>
        </row>
        <row r="66">
          <cell r="A66" t="str">
            <v>Result65</v>
          </cell>
          <cell r="B66">
            <v>8063</v>
          </cell>
          <cell r="C66" t="str">
            <v>100W Incandescent</v>
          </cell>
          <cell r="D66">
            <v>100</v>
          </cell>
        </row>
        <row r="67">
          <cell r="A67" t="str">
            <v>Result66</v>
          </cell>
          <cell r="B67">
            <v>8064</v>
          </cell>
          <cell r="C67" t="str">
            <v>150W Incandescent</v>
          </cell>
          <cell r="D67">
            <v>150</v>
          </cell>
        </row>
        <row r="68">
          <cell r="A68" t="str">
            <v>Result67</v>
          </cell>
          <cell r="B68">
            <v>8065</v>
          </cell>
          <cell r="C68" t="str">
            <v>200W Incandescent</v>
          </cell>
          <cell r="D68">
            <v>200</v>
          </cell>
        </row>
        <row r="69">
          <cell r="A69" t="str">
            <v>Result68</v>
          </cell>
          <cell r="B69">
            <v>8066</v>
          </cell>
          <cell r="C69" t="str">
            <v>300W Incandescent</v>
          </cell>
          <cell r="D69">
            <v>300</v>
          </cell>
        </row>
        <row r="70">
          <cell r="A70" t="str">
            <v>Result400</v>
          </cell>
          <cell r="B70">
            <v>8096</v>
          </cell>
          <cell r="C70" t="str">
            <v>450W Incandescent</v>
          </cell>
          <cell r="D70">
            <v>450</v>
          </cell>
        </row>
        <row r="71">
          <cell r="A71" t="str">
            <v>Result69</v>
          </cell>
          <cell r="B71">
            <v>8067</v>
          </cell>
          <cell r="C71" t="str">
            <v>500W Incandescent</v>
          </cell>
          <cell r="D71">
            <v>500</v>
          </cell>
        </row>
        <row r="72">
          <cell r="A72" t="str">
            <v>Result70</v>
          </cell>
          <cell r="B72">
            <v>8068</v>
          </cell>
          <cell r="C72" t="str">
            <v>750W Incandescent</v>
          </cell>
          <cell r="D72">
            <v>750</v>
          </cell>
        </row>
        <row r="73">
          <cell r="A73" t="str">
            <v>Result71</v>
          </cell>
          <cell r="B73">
            <v>8069</v>
          </cell>
          <cell r="C73" t="str">
            <v>1000W Incandescent</v>
          </cell>
          <cell r="D73">
            <v>1000</v>
          </cell>
        </row>
        <row r="74">
          <cell r="A74" t="str">
            <v>Result72</v>
          </cell>
          <cell r="B74">
            <v>8070</v>
          </cell>
          <cell r="C74" t="str">
            <v>1500W Incandescent</v>
          </cell>
          <cell r="D74">
            <v>1500</v>
          </cell>
        </row>
        <row r="75">
          <cell r="A75" t="str">
            <v>Result73</v>
          </cell>
          <cell r="B75">
            <v>2051</v>
          </cell>
          <cell r="C75" t="str">
            <v>48W HO T5 w/refl 4-Lamp (400 W HID base)</v>
          </cell>
          <cell r="D75">
            <v>224</v>
          </cell>
          <cell r="E75">
            <v>75</v>
          </cell>
        </row>
        <row r="76">
          <cell r="A76" t="str">
            <v>Result74</v>
          </cell>
          <cell r="B76">
            <v>2075</v>
          </cell>
          <cell r="C76" t="str">
            <v>54W HO T5 w/refl 2-Lamp (2-lamp 8' T12 HO base)</v>
          </cell>
          <cell r="D76">
            <v>124</v>
          </cell>
          <cell r="E76">
            <v>27.5</v>
          </cell>
        </row>
        <row r="77">
          <cell r="A77" t="str">
            <v>Result75</v>
          </cell>
          <cell r="B77">
            <v>2055</v>
          </cell>
          <cell r="C77" t="str">
            <v>54W HO T5 w/refl 10-Lamp (1000 W HID base)</v>
          </cell>
          <cell r="D77">
            <v>548</v>
          </cell>
          <cell r="E77">
            <v>125</v>
          </cell>
        </row>
        <row r="78">
          <cell r="A78" t="str">
            <v>Result76</v>
          </cell>
          <cell r="B78">
            <v>2049</v>
          </cell>
          <cell r="C78" t="str">
            <v>80 Watt HO T5 4-Lamp</v>
          </cell>
          <cell r="D78">
            <v>368</v>
          </cell>
          <cell r="E78">
            <v>14</v>
          </cell>
        </row>
        <row r="79">
          <cell r="A79" t="str">
            <v>Result77</v>
          </cell>
          <cell r="B79">
            <v>2050</v>
          </cell>
          <cell r="C79" t="str">
            <v>48W HO T5 w/refl 4-Lamp (400 W HID base)</v>
          </cell>
          <cell r="D79">
            <v>224</v>
          </cell>
          <cell r="E79">
            <v>20</v>
          </cell>
        </row>
        <row r="80">
          <cell r="A80" t="str">
            <v>Result78</v>
          </cell>
          <cell r="B80">
            <v>2074</v>
          </cell>
          <cell r="C80" t="str">
            <v>54W HO T5 w/refl 2-Lamp (2-lamp 8' T12 HO base)</v>
          </cell>
          <cell r="D80">
            <v>124</v>
          </cell>
          <cell r="E80">
            <v>13.75</v>
          </cell>
        </row>
        <row r="81">
          <cell r="A81" t="str">
            <v>Result79</v>
          </cell>
          <cell r="B81">
            <v>2054</v>
          </cell>
          <cell r="C81" t="str">
            <v>54W HO T5 w/refl 10-Lamp (1000 W HID base)</v>
          </cell>
          <cell r="D81">
            <v>548</v>
          </cell>
          <cell r="E81">
            <v>62.5</v>
          </cell>
        </row>
        <row r="82">
          <cell r="A82" t="str">
            <v>Result80</v>
          </cell>
          <cell r="B82">
            <v>2048</v>
          </cell>
          <cell r="C82" t="str">
            <v>80 Watt HO T5 4-Lamp</v>
          </cell>
          <cell r="D82">
            <v>368</v>
          </cell>
          <cell r="E82">
            <v>2</v>
          </cell>
        </row>
        <row r="83">
          <cell r="A83" t="str">
            <v>Result81</v>
          </cell>
          <cell r="B83">
            <v>2065</v>
          </cell>
          <cell r="C83" t="str">
            <v>54 W HO T5 1-Lamp</v>
          </cell>
          <cell r="D83">
            <v>62</v>
          </cell>
          <cell r="E83">
            <v>12.75</v>
          </cell>
        </row>
        <row r="84">
          <cell r="A84" t="str">
            <v>Result82</v>
          </cell>
          <cell r="B84">
            <v>2063</v>
          </cell>
          <cell r="C84" t="str">
            <v>55 W HO T5 2-Lamp</v>
          </cell>
          <cell r="D84">
            <v>124</v>
          </cell>
          <cell r="E84">
            <v>25.5</v>
          </cell>
        </row>
        <row r="85">
          <cell r="A85" t="str">
            <v>Result83</v>
          </cell>
          <cell r="B85">
            <v>2069</v>
          </cell>
          <cell r="C85" t="str">
            <v>56 W HO T5 3-Lamp</v>
          </cell>
          <cell r="D85">
            <v>186</v>
          </cell>
          <cell r="E85">
            <v>65</v>
          </cell>
        </row>
        <row r="86">
          <cell r="A86" t="str">
            <v>Result84</v>
          </cell>
          <cell r="B86">
            <v>2057</v>
          </cell>
          <cell r="C86" t="str">
            <v>57 W HO T5 4-Lamp</v>
          </cell>
          <cell r="D86">
            <v>248</v>
          </cell>
          <cell r="E86">
            <v>51</v>
          </cell>
        </row>
        <row r="87">
          <cell r="A87" t="str">
            <v>Result85</v>
          </cell>
          <cell r="B87">
            <v>2071</v>
          </cell>
          <cell r="C87" t="str">
            <v>54W HO T5 w/refl 3-Lamp (400 W HID base)</v>
          </cell>
          <cell r="D87">
            <v>186</v>
          </cell>
          <cell r="E87">
            <v>69</v>
          </cell>
        </row>
        <row r="88">
          <cell r="A88" t="str">
            <v>Result86</v>
          </cell>
          <cell r="B88">
            <v>2061</v>
          </cell>
          <cell r="C88" t="str">
            <v>54W HO T5 w/refl 4-Lamp (400 W HID base)</v>
          </cell>
          <cell r="D88">
            <v>248</v>
          </cell>
          <cell r="E88">
            <v>55</v>
          </cell>
        </row>
        <row r="89">
          <cell r="A89" t="str">
            <v>Result87</v>
          </cell>
          <cell r="B89">
            <v>2053</v>
          </cell>
          <cell r="C89" t="str">
            <v>54W HO T5 w/refl 6-Lamp (400 W HID base)</v>
          </cell>
          <cell r="D89">
            <v>251</v>
          </cell>
          <cell r="E89">
            <v>35</v>
          </cell>
        </row>
        <row r="90">
          <cell r="A90" t="str">
            <v>Result88</v>
          </cell>
          <cell r="B90">
            <v>2059</v>
          </cell>
          <cell r="C90" t="str">
            <v>54W HO T5 w/refl 8-Lamp (1000 W HID base)</v>
          </cell>
          <cell r="D90">
            <v>497</v>
          </cell>
          <cell r="E90">
            <v>135</v>
          </cell>
        </row>
        <row r="91">
          <cell r="A91" t="str">
            <v>Result89</v>
          </cell>
          <cell r="B91">
            <v>2067</v>
          </cell>
          <cell r="C91" t="str">
            <v>54W HO T5 w/refl 12-Lamp (1000 W HID base)</v>
          </cell>
          <cell r="D91">
            <v>702</v>
          </cell>
          <cell r="E91">
            <v>95.5</v>
          </cell>
        </row>
        <row r="92">
          <cell r="A92" t="str">
            <v>Result90</v>
          </cell>
          <cell r="B92">
            <v>2064</v>
          </cell>
          <cell r="C92" t="str">
            <v>54 W HO T5 1-Lamp</v>
          </cell>
          <cell r="D92">
            <v>62</v>
          </cell>
          <cell r="E92">
            <v>6.5</v>
          </cell>
        </row>
        <row r="93">
          <cell r="A93" t="str">
            <v>Result91</v>
          </cell>
          <cell r="B93">
            <v>2062</v>
          </cell>
          <cell r="C93" t="str">
            <v>55 W HO T5 2-Lamp</v>
          </cell>
          <cell r="D93">
            <v>124</v>
          </cell>
          <cell r="E93">
            <v>12.75</v>
          </cell>
        </row>
        <row r="94">
          <cell r="A94" t="str">
            <v>Result92</v>
          </cell>
          <cell r="B94">
            <v>2068</v>
          </cell>
          <cell r="C94" t="str">
            <v>56 W HO T5 3-Lamp</v>
          </cell>
          <cell r="D94">
            <v>186</v>
          </cell>
          <cell r="E94">
            <v>32.5</v>
          </cell>
        </row>
        <row r="95">
          <cell r="A95" t="str">
            <v>Result93</v>
          </cell>
          <cell r="B95">
            <v>2056</v>
          </cell>
          <cell r="C95" t="str">
            <v>57 W HO T5 4-Lamp</v>
          </cell>
          <cell r="D95">
            <v>248</v>
          </cell>
          <cell r="E95">
            <v>25.5</v>
          </cell>
        </row>
        <row r="96">
          <cell r="A96" t="str">
            <v>Result94</v>
          </cell>
          <cell r="B96">
            <v>2070</v>
          </cell>
          <cell r="C96" t="str">
            <v>54W HO T5 w/refl 3-Lamp (400 W HID base)</v>
          </cell>
          <cell r="D96">
            <v>186</v>
          </cell>
          <cell r="E96">
            <v>34.5</v>
          </cell>
        </row>
        <row r="97">
          <cell r="A97" t="str">
            <v>Result95</v>
          </cell>
          <cell r="B97">
            <v>2060</v>
          </cell>
          <cell r="C97" t="str">
            <v>54W HO T5 w/refl 4-Lamp (400 W HID base)</v>
          </cell>
          <cell r="D97">
            <v>248</v>
          </cell>
          <cell r="E97">
            <v>27.5</v>
          </cell>
        </row>
        <row r="98">
          <cell r="A98" t="str">
            <v>Result96</v>
          </cell>
          <cell r="B98">
            <v>2052</v>
          </cell>
          <cell r="C98" t="str">
            <v>54W HO T5 w/refl 6-Lamp (400 W HID base)</v>
          </cell>
          <cell r="D98">
            <v>251</v>
          </cell>
          <cell r="E98">
            <v>17.5</v>
          </cell>
        </row>
        <row r="99">
          <cell r="A99" t="str">
            <v>Result97</v>
          </cell>
          <cell r="B99">
            <v>2058</v>
          </cell>
          <cell r="C99" t="str">
            <v>54W HO T5 w/refl 8-Lamp (1000 W HID base)</v>
          </cell>
          <cell r="D99">
            <v>497</v>
          </cell>
          <cell r="E99">
            <v>67.5</v>
          </cell>
        </row>
        <row r="100">
          <cell r="A100" t="str">
            <v>Result98</v>
          </cell>
          <cell r="B100">
            <v>2066</v>
          </cell>
          <cell r="C100" t="str">
            <v>54W HO T5 w/refl 12-Lamp (1000 W HID base)</v>
          </cell>
          <cell r="D100">
            <v>702</v>
          </cell>
          <cell r="E100">
            <v>47.75</v>
          </cell>
        </row>
        <row r="101">
          <cell r="A101" t="str">
            <v>Result99</v>
          </cell>
          <cell r="B101">
            <v>901</v>
          </cell>
          <cell r="C101" t="str">
            <v>32W MH 1-Lamp</v>
          </cell>
          <cell r="D101">
            <v>41</v>
          </cell>
          <cell r="E101">
            <v>17</v>
          </cell>
        </row>
        <row r="102">
          <cell r="A102" t="str">
            <v>Result100</v>
          </cell>
          <cell r="B102">
            <v>905</v>
          </cell>
          <cell r="C102" t="str">
            <v>50W MH 1-Lamp</v>
          </cell>
          <cell r="D102">
            <v>67</v>
          </cell>
          <cell r="E102">
            <v>17</v>
          </cell>
        </row>
        <row r="103">
          <cell r="A103" t="str">
            <v>Result101</v>
          </cell>
          <cell r="B103">
            <v>909</v>
          </cell>
          <cell r="C103" t="str">
            <v>70W MH 1-Lamp</v>
          </cell>
          <cell r="D103">
            <v>92</v>
          </cell>
          <cell r="E103">
            <v>17</v>
          </cell>
        </row>
        <row r="104">
          <cell r="A104" t="str">
            <v>Result102</v>
          </cell>
          <cell r="B104">
            <v>913</v>
          </cell>
          <cell r="C104" t="str">
            <v>100W MH 1-Lamp</v>
          </cell>
          <cell r="D104">
            <v>129</v>
          </cell>
          <cell r="E104">
            <v>17</v>
          </cell>
        </row>
        <row r="105">
          <cell r="A105" t="str">
            <v>Result103</v>
          </cell>
          <cell r="B105">
            <v>968</v>
          </cell>
          <cell r="C105" t="str">
            <v>150W PS MH 1-Lamp</v>
          </cell>
          <cell r="D105">
            <v>175</v>
          </cell>
          <cell r="E105">
            <v>25</v>
          </cell>
        </row>
        <row r="106">
          <cell r="A106" t="str">
            <v>Result104</v>
          </cell>
          <cell r="B106">
            <v>969</v>
          </cell>
          <cell r="C106" t="str">
            <v>175W PS MH 1-Lamp</v>
          </cell>
          <cell r="D106">
            <v>208</v>
          </cell>
          <cell r="E106">
            <v>25</v>
          </cell>
        </row>
        <row r="107">
          <cell r="A107" t="str">
            <v>Result105</v>
          </cell>
          <cell r="B107">
            <v>971</v>
          </cell>
          <cell r="C107" t="str">
            <v>200W PS MH 1-Lamp</v>
          </cell>
          <cell r="D107">
            <v>218</v>
          </cell>
          <cell r="E107">
            <v>40</v>
          </cell>
        </row>
        <row r="108">
          <cell r="A108" t="str">
            <v>Result106</v>
          </cell>
          <cell r="B108">
            <v>973</v>
          </cell>
          <cell r="C108" t="str">
            <v>250W PS MH 1-Lamp</v>
          </cell>
          <cell r="D108">
            <v>288</v>
          </cell>
          <cell r="E108">
            <v>40</v>
          </cell>
        </row>
        <row r="109">
          <cell r="A109" t="str">
            <v>Result107</v>
          </cell>
          <cell r="B109">
            <v>975</v>
          </cell>
          <cell r="C109" t="str">
            <v>320W PS MH 1-Lamp</v>
          </cell>
          <cell r="D109">
            <v>365</v>
          </cell>
          <cell r="E109">
            <v>55</v>
          </cell>
        </row>
        <row r="110">
          <cell r="A110" t="str">
            <v>Result108</v>
          </cell>
          <cell r="B110">
            <v>977</v>
          </cell>
          <cell r="C110" t="str">
            <v>350W PS MH 1-Lamp</v>
          </cell>
          <cell r="D110">
            <v>395</v>
          </cell>
          <cell r="E110">
            <v>55</v>
          </cell>
        </row>
        <row r="111">
          <cell r="A111" t="str">
            <v>Result109</v>
          </cell>
          <cell r="B111">
            <v>947</v>
          </cell>
          <cell r="C111" t="str">
            <v>750W PS MH 1-Lamp</v>
          </cell>
          <cell r="D111">
            <v>840</v>
          </cell>
          <cell r="E111">
            <v>65</v>
          </cell>
        </row>
        <row r="112">
          <cell r="A112" t="str">
            <v>Result110</v>
          </cell>
          <cell r="B112">
            <v>951</v>
          </cell>
          <cell r="C112" t="str">
            <v>360W MH Lamp-only w/ferro elect. Capacitor</v>
          </cell>
          <cell r="D112">
            <v>420</v>
          </cell>
          <cell r="E112">
            <v>10</v>
          </cell>
        </row>
        <row r="113">
          <cell r="A113" t="str">
            <v>Result111</v>
          </cell>
          <cell r="B113">
            <v>900</v>
          </cell>
          <cell r="C113" t="str">
            <v>32W MH 1-Lamp</v>
          </cell>
          <cell r="D113">
            <v>41</v>
          </cell>
          <cell r="E113">
            <v>7.5</v>
          </cell>
        </row>
        <row r="114">
          <cell r="A114" t="str">
            <v>Result112</v>
          </cell>
          <cell r="B114">
            <v>904</v>
          </cell>
          <cell r="C114" t="str">
            <v>50W MH 1-Lamp</v>
          </cell>
          <cell r="D114">
            <v>67</v>
          </cell>
          <cell r="E114">
            <v>7.5</v>
          </cell>
        </row>
        <row r="115">
          <cell r="A115" t="str">
            <v>Result113</v>
          </cell>
          <cell r="B115">
            <v>908</v>
          </cell>
          <cell r="C115" t="str">
            <v>70W MH 1-Lamp</v>
          </cell>
          <cell r="D115">
            <v>92</v>
          </cell>
          <cell r="E115">
            <v>7.5</v>
          </cell>
        </row>
        <row r="116">
          <cell r="A116" t="str">
            <v>Result114</v>
          </cell>
          <cell r="B116">
            <v>912</v>
          </cell>
          <cell r="C116" t="str">
            <v>100W MH 1-Lamp</v>
          </cell>
          <cell r="D116">
            <v>129</v>
          </cell>
          <cell r="E116">
            <v>7.5</v>
          </cell>
        </row>
        <row r="117">
          <cell r="A117" t="str">
            <v>Result115</v>
          </cell>
          <cell r="B117">
            <v>916</v>
          </cell>
          <cell r="C117" t="str">
            <v>150W PS MH 1-Lamp</v>
          </cell>
          <cell r="D117">
            <v>175</v>
          </cell>
          <cell r="E117">
            <v>6</v>
          </cell>
        </row>
        <row r="118">
          <cell r="A118" t="str">
            <v>Result116</v>
          </cell>
          <cell r="B118">
            <v>970</v>
          </cell>
          <cell r="C118" t="str">
            <v>175W PS MH 1-Lamp</v>
          </cell>
          <cell r="D118">
            <v>208</v>
          </cell>
          <cell r="E118">
            <v>6</v>
          </cell>
        </row>
        <row r="119">
          <cell r="A119" t="str">
            <v>Result117</v>
          </cell>
          <cell r="B119">
            <v>972</v>
          </cell>
          <cell r="C119" t="str">
            <v>200W PS MH 1-Lamp</v>
          </cell>
          <cell r="D119">
            <v>218</v>
          </cell>
          <cell r="E119">
            <v>8</v>
          </cell>
        </row>
        <row r="120">
          <cell r="A120" t="str">
            <v>Result118</v>
          </cell>
          <cell r="B120">
            <v>974</v>
          </cell>
          <cell r="C120" t="str">
            <v>250W PS MH 1-Lamp</v>
          </cell>
          <cell r="D120">
            <v>288</v>
          </cell>
          <cell r="E120">
            <v>8</v>
          </cell>
        </row>
        <row r="121">
          <cell r="A121" t="str">
            <v>Result119</v>
          </cell>
          <cell r="B121">
            <v>976</v>
          </cell>
          <cell r="C121" t="str">
            <v>320W PS MH 1-Lamp</v>
          </cell>
          <cell r="D121">
            <v>365</v>
          </cell>
          <cell r="E121">
            <v>12</v>
          </cell>
        </row>
        <row r="122">
          <cell r="A122" t="str">
            <v>Result120</v>
          </cell>
          <cell r="B122">
            <v>978</v>
          </cell>
          <cell r="C122" t="str">
            <v>350W PS MH 1-Lamp</v>
          </cell>
          <cell r="D122">
            <v>395</v>
          </cell>
          <cell r="E122">
            <v>12</v>
          </cell>
        </row>
        <row r="123">
          <cell r="A123" t="str">
            <v>Result121</v>
          </cell>
          <cell r="B123">
            <v>946</v>
          </cell>
          <cell r="C123" t="str">
            <v>750W PS MH 1-Lamp</v>
          </cell>
          <cell r="D123">
            <v>840</v>
          </cell>
          <cell r="E123">
            <v>15</v>
          </cell>
        </row>
        <row r="124">
          <cell r="A124" t="str">
            <v>Result122</v>
          </cell>
          <cell r="B124">
            <v>950</v>
          </cell>
          <cell r="C124" t="str">
            <v>360W MH Lamp-only w/ferro elect. Capacitor</v>
          </cell>
          <cell r="D124">
            <v>420</v>
          </cell>
          <cell r="E124">
            <v>5</v>
          </cell>
        </row>
        <row r="125">
          <cell r="A125" t="str">
            <v>Result123</v>
          </cell>
          <cell r="B125">
            <v>979</v>
          </cell>
          <cell r="C125" t="str">
            <v>400W PS MH 1-Lamp</v>
          </cell>
          <cell r="D125">
            <v>422</v>
          </cell>
          <cell r="E125">
            <v>55</v>
          </cell>
        </row>
        <row r="126">
          <cell r="A126" t="str">
            <v>Result124</v>
          </cell>
          <cell r="B126">
            <v>981</v>
          </cell>
          <cell r="C126" t="str">
            <v>400W PS MH 2-Lamp</v>
          </cell>
          <cell r="D126">
            <v>844</v>
          </cell>
          <cell r="E126">
            <v>110</v>
          </cell>
        </row>
        <row r="127">
          <cell r="A127" t="str">
            <v>Result125</v>
          </cell>
          <cell r="B127">
            <v>953</v>
          </cell>
          <cell r="C127" t="str">
            <v>875W PS MH 1-Lamp</v>
          </cell>
          <cell r="D127">
            <v>935</v>
          </cell>
          <cell r="E127">
            <v>65</v>
          </cell>
        </row>
        <row r="128">
          <cell r="A128" t="str">
            <v>Result126</v>
          </cell>
          <cell r="B128">
            <v>955</v>
          </cell>
          <cell r="C128" t="str">
            <v>875W PS MH 2-Lamp</v>
          </cell>
          <cell r="D128">
            <v>1870</v>
          </cell>
          <cell r="E128">
            <v>130</v>
          </cell>
        </row>
        <row r="129">
          <cell r="A129" t="str">
            <v>Result127</v>
          </cell>
          <cell r="B129">
            <v>957</v>
          </cell>
          <cell r="C129" t="str">
            <v>875W PS MH 3-Lamp</v>
          </cell>
          <cell r="D129">
            <v>2805</v>
          </cell>
          <cell r="E129">
            <v>195</v>
          </cell>
        </row>
        <row r="130">
          <cell r="A130" t="str">
            <v>Result128</v>
          </cell>
          <cell r="B130">
            <v>980</v>
          </cell>
          <cell r="C130" t="str">
            <v>400W PS MH 1-Lamp</v>
          </cell>
          <cell r="D130">
            <v>422</v>
          </cell>
          <cell r="E130">
            <v>12</v>
          </cell>
        </row>
        <row r="131">
          <cell r="A131" t="str">
            <v>Result129</v>
          </cell>
          <cell r="B131">
            <v>982</v>
          </cell>
          <cell r="C131" t="str">
            <v>400W PS MH 2-Lamp</v>
          </cell>
          <cell r="D131">
            <v>844</v>
          </cell>
          <cell r="E131">
            <v>24</v>
          </cell>
        </row>
        <row r="132">
          <cell r="A132" t="str">
            <v>Result130</v>
          </cell>
          <cell r="B132">
            <v>952</v>
          </cell>
          <cell r="C132" t="str">
            <v>875W PS MH 1-Lamp</v>
          </cell>
          <cell r="D132">
            <v>935</v>
          </cell>
          <cell r="E132">
            <v>15</v>
          </cell>
        </row>
        <row r="133">
          <cell r="A133" t="str">
            <v>Result131</v>
          </cell>
          <cell r="B133">
            <v>954</v>
          </cell>
          <cell r="C133" t="str">
            <v>875W PS MH 2-Lamp</v>
          </cell>
          <cell r="D133">
            <v>1870</v>
          </cell>
          <cell r="E133">
            <v>30</v>
          </cell>
        </row>
        <row r="134">
          <cell r="A134" t="str">
            <v>Result132</v>
          </cell>
          <cell r="B134">
            <v>956</v>
          </cell>
          <cell r="C134" t="str">
            <v>875W PS MH 3-Lamp</v>
          </cell>
          <cell r="D134">
            <v>2805</v>
          </cell>
          <cell r="E134">
            <v>45</v>
          </cell>
        </row>
        <row r="135">
          <cell r="A135" t="str">
            <v>Result133</v>
          </cell>
          <cell r="B135">
            <v>959</v>
          </cell>
          <cell r="C135" t="str">
            <v>25W Integrated Ceramic MH Lamp</v>
          </cell>
          <cell r="D135">
            <v>25</v>
          </cell>
          <cell r="E135">
            <v>20</v>
          </cell>
        </row>
        <row r="136">
          <cell r="A136" t="str">
            <v>Result134</v>
          </cell>
          <cell r="B136">
            <v>961</v>
          </cell>
          <cell r="C136" t="str">
            <v>150W or less Ceramic MH Fixture</v>
          </cell>
          <cell r="D136">
            <v>100</v>
          </cell>
          <cell r="E136">
            <v>50</v>
          </cell>
        </row>
        <row r="137">
          <cell r="A137" t="str">
            <v>Result135</v>
          </cell>
          <cell r="B137">
            <v>963</v>
          </cell>
          <cell r="C137" t="str">
            <v>151-250W Ceramic MH Fixture</v>
          </cell>
          <cell r="D137">
            <v>200</v>
          </cell>
          <cell r="E137">
            <v>45</v>
          </cell>
        </row>
        <row r="138">
          <cell r="A138" t="str">
            <v>Result136</v>
          </cell>
          <cell r="B138">
            <v>965</v>
          </cell>
          <cell r="C138" t="str">
            <v>250W or greater Ceramic MH Fixture</v>
          </cell>
          <cell r="D138">
            <v>300</v>
          </cell>
          <cell r="E138">
            <v>60</v>
          </cell>
        </row>
        <row r="139">
          <cell r="A139" t="str">
            <v>Result137</v>
          </cell>
          <cell r="B139">
            <v>958</v>
          </cell>
          <cell r="C139" t="str">
            <v>25W Integrated Ceramic MH Lamp</v>
          </cell>
          <cell r="D139">
            <v>25</v>
          </cell>
          <cell r="E139">
            <v>8</v>
          </cell>
        </row>
        <row r="140">
          <cell r="A140" t="str">
            <v>Result138</v>
          </cell>
          <cell r="B140">
            <v>960</v>
          </cell>
          <cell r="C140" t="str">
            <v>150W or less Ceramic MH Fixture</v>
          </cell>
          <cell r="D140">
            <v>100</v>
          </cell>
          <cell r="E140">
            <v>20</v>
          </cell>
        </row>
        <row r="141">
          <cell r="A141" t="str">
            <v>Result139</v>
          </cell>
          <cell r="B141">
            <v>962</v>
          </cell>
          <cell r="C141" t="str">
            <v>151-250W Ceramic MH Fixture</v>
          </cell>
          <cell r="D141">
            <v>200</v>
          </cell>
          <cell r="E141">
            <v>10</v>
          </cell>
        </row>
        <row r="142">
          <cell r="A142" t="str">
            <v>Result140</v>
          </cell>
          <cell r="B142">
            <v>964</v>
          </cell>
          <cell r="C142" t="str">
            <v>250W or greater Ceramic MH Fixture</v>
          </cell>
          <cell r="D142">
            <v>300</v>
          </cell>
          <cell r="E142">
            <v>15</v>
          </cell>
        </row>
        <row r="143">
          <cell r="A143" t="str">
            <v>Result141</v>
          </cell>
          <cell r="B143">
            <v>903</v>
          </cell>
          <cell r="C143" t="str">
            <v>35W HPS 1-Lamp</v>
          </cell>
          <cell r="D143">
            <v>41</v>
          </cell>
          <cell r="E143">
            <v>17</v>
          </cell>
        </row>
        <row r="144">
          <cell r="A144" t="str">
            <v>Result142</v>
          </cell>
          <cell r="B144">
            <v>907</v>
          </cell>
          <cell r="C144" t="str">
            <v>40W HPS 1-Lamp</v>
          </cell>
          <cell r="D144">
            <v>67</v>
          </cell>
          <cell r="E144">
            <v>17</v>
          </cell>
        </row>
        <row r="145">
          <cell r="A145" t="str">
            <v>Result143</v>
          </cell>
          <cell r="B145">
            <v>911</v>
          </cell>
          <cell r="C145" t="str">
            <v>70W HPS 1-Lamp</v>
          </cell>
          <cell r="D145">
            <v>92</v>
          </cell>
          <cell r="E145">
            <v>17</v>
          </cell>
        </row>
        <row r="146">
          <cell r="A146" t="str">
            <v>Result144</v>
          </cell>
          <cell r="B146">
            <v>915</v>
          </cell>
          <cell r="C146" t="str">
            <v>100W HPS 1-Lamp</v>
          </cell>
          <cell r="D146">
            <v>129</v>
          </cell>
          <cell r="E146">
            <v>17</v>
          </cell>
        </row>
        <row r="147">
          <cell r="A147" t="str">
            <v>Result145</v>
          </cell>
          <cell r="B147">
            <v>919</v>
          </cell>
          <cell r="C147" t="str">
            <v>150W HPS 1-Lamp</v>
          </cell>
          <cell r="D147">
            <v>187</v>
          </cell>
          <cell r="E147">
            <v>17</v>
          </cell>
        </row>
        <row r="148">
          <cell r="A148" t="str">
            <v>Result145</v>
          </cell>
          <cell r="B148">
            <v>925</v>
          </cell>
          <cell r="C148" t="str">
            <v>200W HPS 1-Lamp</v>
          </cell>
          <cell r="D148">
            <v>240</v>
          </cell>
          <cell r="E148">
            <v>28</v>
          </cell>
        </row>
        <row r="149">
          <cell r="A149" t="str">
            <v>Result146</v>
          </cell>
          <cell r="B149">
            <v>929</v>
          </cell>
          <cell r="C149" t="str">
            <v>250W HPS 1-Lamp</v>
          </cell>
          <cell r="D149">
            <v>295</v>
          </cell>
          <cell r="E149">
            <v>28</v>
          </cell>
        </row>
        <row r="150">
          <cell r="A150" t="str">
            <v>Result147</v>
          </cell>
          <cell r="B150">
            <v>931</v>
          </cell>
          <cell r="C150" t="str">
            <v>310W HPS 1-Lamp</v>
          </cell>
          <cell r="D150">
            <v>365</v>
          </cell>
          <cell r="E150">
            <v>45</v>
          </cell>
        </row>
        <row r="151">
          <cell r="A151" t="str">
            <v>Result148</v>
          </cell>
          <cell r="B151">
            <v>939</v>
          </cell>
          <cell r="C151" t="str">
            <v>400W HPS 1-Lamp</v>
          </cell>
          <cell r="D151">
            <v>460</v>
          </cell>
          <cell r="E151">
            <v>45</v>
          </cell>
        </row>
        <row r="152">
          <cell r="A152" t="str">
            <v>Result149</v>
          </cell>
          <cell r="B152">
            <v>945</v>
          </cell>
          <cell r="C152" t="str">
            <v>600W HPS 1-Lamp</v>
          </cell>
          <cell r="D152">
            <v>665</v>
          </cell>
          <cell r="E152">
            <v>45</v>
          </cell>
        </row>
        <row r="153">
          <cell r="A153" t="str">
            <v>Result150</v>
          </cell>
          <cell r="B153">
            <v>949</v>
          </cell>
          <cell r="C153" t="str">
            <v>750W HPS 1-Lamp</v>
          </cell>
          <cell r="D153">
            <v>835</v>
          </cell>
          <cell r="E153">
            <v>45</v>
          </cell>
        </row>
        <row r="154">
          <cell r="A154" t="str">
            <v>Result151</v>
          </cell>
          <cell r="B154">
            <v>902</v>
          </cell>
          <cell r="C154" t="str">
            <v>35W HPS 1-Lamp</v>
          </cell>
          <cell r="D154">
            <v>41</v>
          </cell>
          <cell r="E154">
            <v>7.5</v>
          </cell>
        </row>
        <row r="155">
          <cell r="A155" t="str">
            <v>Result152</v>
          </cell>
          <cell r="B155">
            <v>906</v>
          </cell>
          <cell r="C155" t="str">
            <v>40W HPS 1-Lamp</v>
          </cell>
          <cell r="D155">
            <v>67</v>
          </cell>
          <cell r="E155">
            <v>7.5</v>
          </cell>
        </row>
        <row r="156">
          <cell r="A156" t="str">
            <v>Result153</v>
          </cell>
          <cell r="B156">
            <v>910</v>
          </cell>
          <cell r="C156" t="str">
            <v>70W HPS 1-Lamp</v>
          </cell>
          <cell r="D156">
            <v>92</v>
          </cell>
          <cell r="E156">
            <v>7.5</v>
          </cell>
        </row>
        <row r="157">
          <cell r="A157" t="str">
            <v>Result154</v>
          </cell>
          <cell r="B157">
            <v>914</v>
          </cell>
          <cell r="C157" t="str">
            <v>100W HPS 1-Lamp</v>
          </cell>
          <cell r="D157">
            <v>129</v>
          </cell>
          <cell r="E157">
            <v>7.5</v>
          </cell>
        </row>
        <row r="158">
          <cell r="A158" t="str">
            <v>Result155</v>
          </cell>
          <cell r="B158">
            <v>918</v>
          </cell>
          <cell r="C158" t="str">
            <v>150W HPS 1-Lamp</v>
          </cell>
          <cell r="D158">
            <v>187</v>
          </cell>
          <cell r="E158">
            <v>7.5</v>
          </cell>
        </row>
        <row r="159">
          <cell r="A159" t="str">
            <v>Result156</v>
          </cell>
          <cell r="B159">
            <v>924</v>
          </cell>
          <cell r="C159" t="str">
            <v>200W HPS 1-Lamp</v>
          </cell>
          <cell r="D159">
            <v>240</v>
          </cell>
          <cell r="E159">
            <v>15</v>
          </cell>
        </row>
        <row r="160">
          <cell r="A160" t="str">
            <v>Result157</v>
          </cell>
          <cell r="B160">
            <v>928</v>
          </cell>
          <cell r="C160" t="str">
            <v>250W HPS 1-Lamp</v>
          </cell>
          <cell r="D160">
            <v>295</v>
          </cell>
          <cell r="E160">
            <v>15</v>
          </cell>
        </row>
        <row r="161">
          <cell r="A161" t="str">
            <v>Result158</v>
          </cell>
          <cell r="B161">
            <v>930</v>
          </cell>
          <cell r="C161" t="str">
            <v>310W HPS 1-Lamp</v>
          </cell>
          <cell r="D161">
            <v>365</v>
          </cell>
          <cell r="E161">
            <v>15</v>
          </cell>
        </row>
        <row r="162">
          <cell r="A162" t="str">
            <v>Result159</v>
          </cell>
          <cell r="B162">
            <v>938</v>
          </cell>
          <cell r="C162" t="str">
            <v>400W HPS 1-Lamp</v>
          </cell>
          <cell r="D162">
            <v>460</v>
          </cell>
          <cell r="E162">
            <v>15</v>
          </cell>
        </row>
        <row r="163">
          <cell r="A163" t="str">
            <v>Result160</v>
          </cell>
          <cell r="B163">
            <v>944</v>
          </cell>
          <cell r="C163" t="str">
            <v>600W HPS 1-Lamp</v>
          </cell>
          <cell r="D163">
            <v>665</v>
          </cell>
          <cell r="E163">
            <v>15</v>
          </cell>
        </row>
        <row r="164">
          <cell r="A164" t="str">
            <v>Result161</v>
          </cell>
          <cell r="B164">
            <v>948</v>
          </cell>
          <cell r="C164" t="str">
            <v>750W HPS 1-Lamp</v>
          </cell>
          <cell r="D164">
            <v>835</v>
          </cell>
          <cell r="E164">
            <v>15</v>
          </cell>
        </row>
        <row r="165">
          <cell r="A165" t="str">
            <v>Result162</v>
          </cell>
          <cell r="B165">
            <v>1011</v>
          </cell>
          <cell r="C165" t="str">
            <v>3-10W CFL</v>
          </cell>
          <cell r="D165">
            <v>6</v>
          </cell>
          <cell r="E165">
            <v>6</v>
          </cell>
        </row>
        <row r="166">
          <cell r="A166" t="str">
            <v>Result163</v>
          </cell>
          <cell r="B166">
            <v>1025</v>
          </cell>
          <cell r="C166" t="str">
            <v>11-15W CFL</v>
          </cell>
          <cell r="D166">
            <v>13</v>
          </cell>
          <cell r="E166">
            <v>6</v>
          </cell>
        </row>
        <row r="167">
          <cell r="A167" t="str">
            <v>Result164</v>
          </cell>
          <cell r="B167">
            <v>1035</v>
          </cell>
          <cell r="C167" t="str">
            <v>16-20W CFL</v>
          </cell>
          <cell r="D167">
            <v>18</v>
          </cell>
          <cell r="E167">
            <v>6</v>
          </cell>
        </row>
        <row r="168">
          <cell r="A168" t="str">
            <v>Result165</v>
          </cell>
          <cell r="B168">
            <v>1045</v>
          </cell>
          <cell r="C168" t="str">
            <v>21-25W CFL</v>
          </cell>
          <cell r="D168">
            <v>23</v>
          </cell>
          <cell r="E168">
            <v>9</v>
          </cell>
        </row>
        <row r="169">
          <cell r="A169" t="str">
            <v>Result166</v>
          </cell>
          <cell r="B169">
            <v>1055</v>
          </cell>
          <cell r="C169" t="str">
            <v>26-30W CFL</v>
          </cell>
          <cell r="D169">
            <v>28</v>
          </cell>
          <cell r="E169">
            <v>9</v>
          </cell>
        </row>
        <row r="170">
          <cell r="A170" t="str">
            <v>Result167</v>
          </cell>
          <cell r="B170">
            <v>1065</v>
          </cell>
          <cell r="C170" t="str">
            <v>31-35W CFL</v>
          </cell>
          <cell r="D170">
            <v>33</v>
          </cell>
          <cell r="E170">
            <v>9</v>
          </cell>
        </row>
        <row r="171">
          <cell r="A171" t="str">
            <v>Result168</v>
          </cell>
          <cell r="B171">
            <v>1075</v>
          </cell>
          <cell r="C171" t="str">
            <v>36-40W CFL</v>
          </cell>
          <cell r="D171">
            <v>38</v>
          </cell>
          <cell r="E171">
            <v>12</v>
          </cell>
        </row>
        <row r="172">
          <cell r="A172" t="str">
            <v>Result169</v>
          </cell>
          <cell r="B172">
            <v>1085</v>
          </cell>
          <cell r="C172" t="str">
            <v>41-45W CFL</v>
          </cell>
          <cell r="D172">
            <v>43</v>
          </cell>
          <cell r="E172">
            <v>12</v>
          </cell>
        </row>
        <row r="173">
          <cell r="A173" t="str">
            <v>Result170</v>
          </cell>
          <cell r="B173">
            <v>1095</v>
          </cell>
          <cell r="C173" t="str">
            <v>46-50W CFL</v>
          </cell>
          <cell r="D173">
            <v>48</v>
          </cell>
          <cell r="E173">
            <v>12</v>
          </cell>
        </row>
        <row r="174">
          <cell r="A174" t="str">
            <v>Result171</v>
          </cell>
          <cell r="B174">
            <v>1105</v>
          </cell>
          <cell r="C174" t="str">
            <v>51-55W CFL</v>
          </cell>
          <cell r="D174">
            <v>53</v>
          </cell>
          <cell r="E174">
            <v>12</v>
          </cell>
        </row>
        <row r="175">
          <cell r="A175" t="str">
            <v>Result172</v>
          </cell>
          <cell r="B175">
            <v>1231</v>
          </cell>
          <cell r="C175" t="str">
            <v>56-60W CFL</v>
          </cell>
          <cell r="D175">
            <v>58</v>
          </cell>
          <cell r="E175">
            <v>18.5</v>
          </cell>
        </row>
        <row r="176">
          <cell r="A176" t="str">
            <v>Result173</v>
          </cell>
          <cell r="B176">
            <v>1233</v>
          </cell>
          <cell r="C176" t="str">
            <v>61-65W CFL</v>
          </cell>
          <cell r="D176">
            <v>63</v>
          </cell>
          <cell r="E176">
            <v>18.5</v>
          </cell>
        </row>
        <row r="177">
          <cell r="A177" t="str">
            <v>Result174</v>
          </cell>
          <cell r="B177">
            <v>1235</v>
          </cell>
          <cell r="C177" t="str">
            <v>66-70W CFL</v>
          </cell>
          <cell r="D177">
            <v>68</v>
          </cell>
          <cell r="E177">
            <v>18.5</v>
          </cell>
        </row>
        <row r="178">
          <cell r="A178" t="str">
            <v>Result175</v>
          </cell>
          <cell r="B178">
            <v>1237</v>
          </cell>
          <cell r="C178" t="str">
            <v>71-75W CFL</v>
          </cell>
          <cell r="D178">
            <v>73</v>
          </cell>
          <cell r="E178">
            <v>21.5</v>
          </cell>
        </row>
        <row r="179">
          <cell r="A179" t="str">
            <v>Result176</v>
          </cell>
          <cell r="B179">
            <v>1239</v>
          </cell>
          <cell r="C179" t="str">
            <v>76-80W CFL</v>
          </cell>
          <cell r="D179">
            <v>78</v>
          </cell>
          <cell r="E179">
            <v>21.5</v>
          </cell>
        </row>
        <row r="180">
          <cell r="A180" t="str">
            <v>Result177</v>
          </cell>
          <cell r="B180">
            <v>1241</v>
          </cell>
          <cell r="C180" t="str">
            <v>81-85W CFL</v>
          </cell>
          <cell r="D180">
            <v>83</v>
          </cell>
          <cell r="E180">
            <v>21.5</v>
          </cell>
        </row>
        <row r="181">
          <cell r="A181" t="str">
            <v>Result178</v>
          </cell>
          <cell r="B181">
            <v>1243</v>
          </cell>
          <cell r="C181" t="str">
            <v>86-90W CFL</v>
          </cell>
          <cell r="D181">
            <v>88</v>
          </cell>
          <cell r="E181">
            <v>25</v>
          </cell>
        </row>
        <row r="182">
          <cell r="A182" t="str">
            <v>Result179</v>
          </cell>
          <cell r="B182">
            <v>1245</v>
          </cell>
          <cell r="C182" t="str">
            <v>91-95W CFL</v>
          </cell>
          <cell r="D182">
            <v>93</v>
          </cell>
          <cell r="E182">
            <v>25</v>
          </cell>
        </row>
        <row r="183">
          <cell r="A183" t="str">
            <v>Result180</v>
          </cell>
          <cell r="B183">
            <v>1247</v>
          </cell>
          <cell r="C183" t="str">
            <v>96-100W CFL</v>
          </cell>
          <cell r="D183">
            <v>98</v>
          </cell>
          <cell r="E183">
            <v>25</v>
          </cell>
        </row>
        <row r="184">
          <cell r="A184" t="str">
            <v>Result181</v>
          </cell>
          <cell r="B184">
            <v>1249</v>
          </cell>
          <cell r="C184" t="str">
            <v>96-100W CFL</v>
          </cell>
          <cell r="D184">
            <v>103</v>
          </cell>
          <cell r="E184">
            <v>25</v>
          </cell>
        </row>
        <row r="185">
          <cell r="A185" t="str">
            <v>Result182</v>
          </cell>
          <cell r="B185">
            <v>1251</v>
          </cell>
          <cell r="C185" t="str">
            <v>96-100W CFL</v>
          </cell>
          <cell r="D185">
            <v>108</v>
          </cell>
          <cell r="E185">
            <v>25</v>
          </cell>
        </row>
        <row r="186">
          <cell r="A186" t="str">
            <v>Result183</v>
          </cell>
          <cell r="B186">
            <v>1010</v>
          </cell>
          <cell r="C186" t="str">
            <v>3-10W CFL</v>
          </cell>
          <cell r="D186">
            <v>6</v>
          </cell>
          <cell r="E186">
            <v>3</v>
          </cell>
        </row>
        <row r="187">
          <cell r="A187" t="str">
            <v>Result184</v>
          </cell>
          <cell r="B187">
            <v>1024</v>
          </cell>
          <cell r="C187" t="str">
            <v>11-15W CFL</v>
          </cell>
          <cell r="D187">
            <v>13</v>
          </cell>
          <cell r="E187">
            <v>3</v>
          </cell>
        </row>
        <row r="188">
          <cell r="A188" t="str">
            <v>Result185</v>
          </cell>
          <cell r="B188">
            <v>1034</v>
          </cell>
          <cell r="C188" t="str">
            <v>16-20W CFL</v>
          </cell>
          <cell r="D188">
            <v>18</v>
          </cell>
          <cell r="E188">
            <v>3</v>
          </cell>
        </row>
        <row r="189">
          <cell r="A189" t="str">
            <v>Result186</v>
          </cell>
          <cell r="B189">
            <v>1044</v>
          </cell>
          <cell r="C189" t="str">
            <v>21-25W CFL</v>
          </cell>
          <cell r="D189">
            <v>23</v>
          </cell>
          <cell r="E189">
            <v>4.5</v>
          </cell>
        </row>
        <row r="190">
          <cell r="A190" t="str">
            <v>Result187</v>
          </cell>
          <cell r="B190">
            <v>1054</v>
          </cell>
          <cell r="C190" t="str">
            <v>26-30W CFL</v>
          </cell>
          <cell r="D190">
            <v>28</v>
          </cell>
          <cell r="E190">
            <v>4.5</v>
          </cell>
        </row>
        <row r="191">
          <cell r="A191" t="str">
            <v>Result188</v>
          </cell>
          <cell r="B191">
            <v>1064</v>
          </cell>
          <cell r="C191" t="str">
            <v>31-35W CFL</v>
          </cell>
          <cell r="D191">
            <v>33</v>
          </cell>
          <cell r="E191">
            <v>4.5</v>
          </cell>
        </row>
        <row r="192">
          <cell r="A192" t="str">
            <v>Result189</v>
          </cell>
          <cell r="B192">
            <v>1074</v>
          </cell>
          <cell r="C192" t="str">
            <v>36-40W CFL</v>
          </cell>
          <cell r="D192">
            <v>38</v>
          </cell>
          <cell r="E192">
            <v>6</v>
          </cell>
        </row>
        <row r="193">
          <cell r="A193" t="str">
            <v>Result190</v>
          </cell>
          <cell r="B193">
            <v>1084</v>
          </cell>
          <cell r="C193" t="str">
            <v>41-45W CFL</v>
          </cell>
          <cell r="D193">
            <v>43</v>
          </cell>
          <cell r="E193">
            <v>6</v>
          </cell>
        </row>
        <row r="194">
          <cell r="A194" t="str">
            <v>Result191</v>
          </cell>
          <cell r="B194">
            <v>1094</v>
          </cell>
          <cell r="C194" t="str">
            <v>46-50W CFL</v>
          </cell>
          <cell r="D194">
            <v>48</v>
          </cell>
          <cell r="E194">
            <v>6</v>
          </cell>
        </row>
        <row r="195">
          <cell r="A195" t="str">
            <v>Result192</v>
          </cell>
          <cell r="B195">
            <v>1104</v>
          </cell>
          <cell r="C195" t="str">
            <v>51-55W CFL</v>
          </cell>
          <cell r="D195">
            <v>53</v>
          </cell>
          <cell r="E195">
            <v>6</v>
          </cell>
        </row>
        <row r="196">
          <cell r="A196" t="str">
            <v>Result193</v>
          </cell>
          <cell r="B196">
            <v>1230</v>
          </cell>
          <cell r="C196" t="str">
            <v>56-60W CFL</v>
          </cell>
          <cell r="D196">
            <v>58</v>
          </cell>
          <cell r="E196">
            <v>9.25</v>
          </cell>
        </row>
        <row r="197">
          <cell r="A197" t="str">
            <v>Result194</v>
          </cell>
          <cell r="B197">
            <v>1232</v>
          </cell>
          <cell r="C197" t="str">
            <v>61-65W CFL</v>
          </cell>
          <cell r="D197">
            <v>63</v>
          </cell>
          <cell r="E197">
            <v>9.25</v>
          </cell>
        </row>
        <row r="198">
          <cell r="A198" t="str">
            <v>Result195</v>
          </cell>
          <cell r="B198">
            <v>1234</v>
          </cell>
          <cell r="C198" t="str">
            <v>66-70W CFL</v>
          </cell>
          <cell r="D198">
            <v>68</v>
          </cell>
          <cell r="E198">
            <v>9.25</v>
          </cell>
        </row>
        <row r="199">
          <cell r="A199" t="str">
            <v>Result196</v>
          </cell>
          <cell r="B199">
            <v>1236</v>
          </cell>
          <cell r="C199" t="str">
            <v>71-75W CFL</v>
          </cell>
          <cell r="D199">
            <v>73</v>
          </cell>
          <cell r="E199">
            <v>10.25</v>
          </cell>
        </row>
        <row r="200">
          <cell r="A200" t="str">
            <v>Result197</v>
          </cell>
          <cell r="B200">
            <v>1238</v>
          </cell>
          <cell r="C200" t="str">
            <v>76-80W CFL</v>
          </cell>
          <cell r="D200">
            <v>78</v>
          </cell>
          <cell r="E200">
            <v>10.25</v>
          </cell>
        </row>
        <row r="201">
          <cell r="A201" t="str">
            <v>Result198</v>
          </cell>
          <cell r="B201">
            <v>1240</v>
          </cell>
          <cell r="C201" t="str">
            <v>81-85W CFL</v>
          </cell>
          <cell r="D201">
            <v>83</v>
          </cell>
          <cell r="E201">
            <v>10.25</v>
          </cell>
        </row>
        <row r="202">
          <cell r="A202" t="str">
            <v>Result199</v>
          </cell>
          <cell r="B202">
            <v>1242</v>
          </cell>
          <cell r="C202" t="str">
            <v>86-90W CFL</v>
          </cell>
          <cell r="D202">
            <v>88</v>
          </cell>
          <cell r="E202">
            <v>12.5</v>
          </cell>
        </row>
        <row r="203">
          <cell r="A203" t="str">
            <v>Result200</v>
          </cell>
          <cell r="B203">
            <v>1244</v>
          </cell>
          <cell r="C203" t="str">
            <v>91-95W CFL</v>
          </cell>
          <cell r="D203">
            <v>93</v>
          </cell>
          <cell r="E203">
            <v>12.5</v>
          </cell>
        </row>
        <row r="204">
          <cell r="A204" t="str">
            <v>Result201</v>
          </cell>
          <cell r="B204">
            <v>1246</v>
          </cell>
          <cell r="C204" t="str">
            <v>96-100W CFL</v>
          </cell>
          <cell r="D204">
            <v>98</v>
          </cell>
          <cell r="E204">
            <v>12.5</v>
          </cell>
        </row>
        <row r="205">
          <cell r="A205" t="str">
            <v>Result202</v>
          </cell>
          <cell r="B205">
            <v>1248</v>
          </cell>
          <cell r="C205" t="str">
            <v>96-100W CFL</v>
          </cell>
          <cell r="D205">
            <v>103</v>
          </cell>
          <cell r="E205">
            <v>12.5</v>
          </cell>
        </row>
        <row r="206">
          <cell r="A206" t="str">
            <v>Result203</v>
          </cell>
          <cell r="B206">
            <v>1250</v>
          </cell>
          <cell r="C206" t="str">
            <v>96-100W CFL</v>
          </cell>
          <cell r="D206">
            <v>108</v>
          </cell>
          <cell r="E206">
            <v>12.5</v>
          </cell>
        </row>
        <row r="207">
          <cell r="A207" t="str">
            <v>Result204</v>
          </cell>
          <cell r="B207">
            <v>1253</v>
          </cell>
          <cell r="C207" t="str">
            <v>3-10W CFL Hard Wire</v>
          </cell>
          <cell r="D207">
            <v>7</v>
          </cell>
          <cell r="E207">
            <v>8</v>
          </cell>
        </row>
        <row r="208">
          <cell r="A208" t="str">
            <v>Result205</v>
          </cell>
          <cell r="B208">
            <v>1255</v>
          </cell>
          <cell r="C208" t="str">
            <v>11-15W CFL Hard Wire</v>
          </cell>
          <cell r="D208">
            <v>15</v>
          </cell>
          <cell r="E208">
            <v>8</v>
          </cell>
        </row>
        <row r="209">
          <cell r="A209" t="str">
            <v>Result206</v>
          </cell>
          <cell r="B209">
            <v>1257</v>
          </cell>
          <cell r="C209" t="str">
            <v>16-20W CFL Hard Wire</v>
          </cell>
          <cell r="D209">
            <v>18</v>
          </cell>
          <cell r="E209">
            <v>18</v>
          </cell>
        </row>
        <row r="210">
          <cell r="A210" t="str">
            <v>Result207</v>
          </cell>
          <cell r="B210">
            <v>1259</v>
          </cell>
          <cell r="C210" t="str">
            <v>21-25W CFL Hard Wire</v>
          </cell>
          <cell r="D210">
            <v>24</v>
          </cell>
          <cell r="E210">
            <v>18</v>
          </cell>
        </row>
        <row r="211">
          <cell r="A211" t="str">
            <v>Result208</v>
          </cell>
          <cell r="B211">
            <v>1261</v>
          </cell>
          <cell r="C211" t="str">
            <v>26-30W CFL Hard Wire</v>
          </cell>
          <cell r="D211">
            <v>31</v>
          </cell>
          <cell r="E211">
            <v>18</v>
          </cell>
        </row>
        <row r="212">
          <cell r="A212" t="str">
            <v>Result209</v>
          </cell>
          <cell r="B212">
            <v>1263</v>
          </cell>
          <cell r="C212" t="str">
            <v>31-40W CFL Hard Wire</v>
          </cell>
          <cell r="D212">
            <v>36</v>
          </cell>
          <cell r="E212">
            <v>24</v>
          </cell>
        </row>
        <row r="213">
          <cell r="A213" t="str">
            <v>Result210</v>
          </cell>
          <cell r="B213">
            <v>1265</v>
          </cell>
          <cell r="C213" t="str">
            <v>41-50W CFL Hard Wire</v>
          </cell>
          <cell r="D213">
            <v>48</v>
          </cell>
          <cell r="E213">
            <v>24</v>
          </cell>
        </row>
        <row r="214">
          <cell r="A214" t="str">
            <v>Result211</v>
          </cell>
          <cell r="B214">
            <v>1267</v>
          </cell>
          <cell r="C214" t="str">
            <v>51-60W CFL Hard Wire</v>
          </cell>
          <cell r="D214">
            <v>60</v>
          </cell>
          <cell r="E214">
            <v>24</v>
          </cell>
        </row>
        <row r="215">
          <cell r="A215" t="str">
            <v>Result212</v>
          </cell>
          <cell r="B215">
            <v>1003</v>
          </cell>
          <cell r="C215" t="str">
            <v>Indust Multi-CFL Fixture 3-Lamp</v>
          </cell>
          <cell r="D215">
            <v>165</v>
          </cell>
          <cell r="E215">
            <v>25</v>
          </cell>
        </row>
        <row r="216">
          <cell r="A216" t="str">
            <v>Result213</v>
          </cell>
          <cell r="B216">
            <v>1001</v>
          </cell>
          <cell r="C216" t="str">
            <v>Indust Multi-CFL Fixture 8-Lamp</v>
          </cell>
          <cell r="D216">
            <v>310</v>
          </cell>
          <cell r="E216">
            <v>25</v>
          </cell>
        </row>
        <row r="217">
          <cell r="A217" t="str">
            <v>Result214</v>
          </cell>
          <cell r="B217">
            <v>1252</v>
          </cell>
          <cell r="C217" t="str">
            <v>3-10W CFL Hard Wire</v>
          </cell>
          <cell r="D217">
            <v>7</v>
          </cell>
          <cell r="E217">
            <v>3</v>
          </cell>
        </row>
        <row r="218">
          <cell r="A218" t="str">
            <v>Result215</v>
          </cell>
          <cell r="B218">
            <v>1254</v>
          </cell>
          <cell r="C218" t="str">
            <v>11-15W CFL Hard Wire</v>
          </cell>
          <cell r="D218">
            <v>15</v>
          </cell>
          <cell r="E218">
            <v>3.75</v>
          </cell>
        </row>
        <row r="219">
          <cell r="A219" t="str">
            <v>Result216</v>
          </cell>
          <cell r="B219">
            <v>1256</v>
          </cell>
          <cell r="C219" t="str">
            <v>16-20W CFL Hard Wire</v>
          </cell>
          <cell r="D219">
            <v>18</v>
          </cell>
          <cell r="E219">
            <v>4</v>
          </cell>
        </row>
        <row r="220">
          <cell r="A220" t="str">
            <v>Result217</v>
          </cell>
          <cell r="B220">
            <v>1258</v>
          </cell>
          <cell r="C220" t="str">
            <v>21-25W CFL Hard Wire</v>
          </cell>
          <cell r="D220">
            <v>24</v>
          </cell>
          <cell r="E220">
            <v>5</v>
          </cell>
        </row>
        <row r="221">
          <cell r="A221" t="str">
            <v>Result218</v>
          </cell>
          <cell r="B221">
            <v>1260</v>
          </cell>
          <cell r="C221" t="str">
            <v>26-30W CFL Hard Wire</v>
          </cell>
          <cell r="D221">
            <v>31</v>
          </cell>
          <cell r="E221">
            <v>5</v>
          </cell>
        </row>
        <row r="222">
          <cell r="A222" t="str">
            <v>Result219</v>
          </cell>
          <cell r="B222">
            <v>1262</v>
          </cell>
          <cell r="C222" t="str">
            <v>31-40W CFL Hard Wire</v>
          </cell>
          <cell r="D222">
            <v>36</v>
          </cell>
          <cell r="E222">
            <v>8</v>
          </cell>
        </row>
        <row r="223">
          <cell r="A223" t="str">
            <v>Result220</v>
          </cell>
          <cell r="B223">
            <v>1264</v>
          </cell>
          <cell r="C223" t="str">
            <v>41-50W CFL Hard Wire</v>
          </cell>
          <cell r="D223">
            <v>48</v>
          </cell>
          <cell r="E223">
            <v>8</v>
          </cell>
        </row>
        <row r="224">
          <cell r="A224" t="str">
            <v>Result221</v>
          </cell>
          <cell r="B224">
            <v>1266</v>
          </cell>
          <cell r="C224" t="str">
            <v>51-60W CFL Hard Wire</v>
          </cell>
          <cell r="D224">
            <v>60</v>
          </cell>
          <cell r="E224">
            <v>8</v>
          </cell>
        </row>
        <row r="225">
          <cell r="A225" t="str">
            <v>Result222</v>
          </cell>
          <cell r="B225">
            <v>1002</v>
          </cell>
          <cell r="C225" t="str">
            <v>Indust Multi-CFL Fixture 3-Lamp</v>
          </cell>
          <cell r="D225">
            <v>165</v>
          </cell>
          <cell r="E225">
            <v>15</v>
          </cell>
        </row>
        <row r="226">
          <cell r="A226" t="str">
            <v>Result223</v>
          </cell>
          <cell r="B226">
            <v>1000</v>
          </cell>
          <cell r="C226" t="str">
            <v>Indust Multi-CFL Fixture 8-Lamp</v>
          </cell>
          <cell r="D226">
            <v>310</v>
          </cell>
          <cell r="E226">
            <v>15</v>
          </cell>
        </row>
        <row r="227">
          <cell r="A227" t="str">
            <v>Result224</v>
          </cell>
          <cell r="B227">
            <v>1405</v>
          </cell>
          <cell r="C227" t="str">
            <v>5-10W Cold Cathode Lamp</v>
          </cell>
          <cell r="D227">
            <v>7</v>
          </cell>
          <cell r="E227">
            <v>15</v>
          </cell>
        </row>
        <row r="228">
          <cell r="A228" t="str">
            <v>Result225</v>
          </cell>
          <cell r="B228">
            <v>1407</v>
          </cell>
          <cell r="C228" t="str">
            <v>11-15W Cold Cathode Lamp</v>
          </cell>
          <cell r="D228">
            <v>13</v>
          </cell>
          <cell r="E228">
            <v>25</v>
          </cell>
        </row>
        <row r="229">
          <cell r="A229" t="str">
            <v>Result226</v>
          </cell>
          <cell r="B229">
            <v>1406</v>
          </cell>
          <cell r="C229" t="str">
            <v>5-10W Cold Cathode Lamp</v>
          </cell>
          <cell r="D229">
            <v>7</v>
          </cell>
          <cell r="E229">
            <v>7.5</v>
          </cell>
        </row>
        <row r="230">
          <cell r="A230" t="str">
            <v>Result227</v>
          </cell>
          <cell r="B230">
            <v>1408</v>
          </cell>
          <cell r="C230" t="str">
            <v>11-15W Cold Cathode Lamp</v>
          </cell>
          <cell r="D230">
            <v>13</v>
          </cell>
          <cell r="E230">
            <v>12.5</v>
          </cell>
        </row>
        <row r="231">
          <cell r="A231" t="str">
            <v>Result228</v>
          </cell>
          <cell r="B231">
            <v>1603</v>
          </cell>
          <cell r="C231" t="str">
            <v>15W Induction Lamp (70W HID Base)</v>
          </cell>
          <cell r="D231">
            <v>15</v>
          </cell>
          <cell r="E231">
            <v>17.5</v>
          </cell>
        </row>
        <row r="232">
          <cell r="A232" t="str">
            <v>Result229</v>
          </cell>
          <cell r="B232">
            <v>1601</v>
          </cell>
          <cell r="C232" t="str">
            <v>23W Induction Lamp (100W HID Base)</v>
          </cell>
          <cell r="D232">
            <v>23</v>
          </cell>
          <cell r="E232">
            <v>22</v>
          </cell>
        </row>
        <row r="233">
          <cell r="A233" t="str">
            <v>Result230</v>
          </cell>
          <cell r="B233">
            <v>1605</v>
          </cell>
          <cell r="C233" t="str">
            <v>40W Induction Lamp (175W HID Base)</v>
          </cell>
          <cell r="D233">
            <v>40</v>
          </cell>
          <cell r="E233">
            <v>41</v>
          </cell>
        </row>
        <row r="234">
          <cell r="A234" t="str">
            <v>Result231</v>
          </cell>
          <cell r="B234">
            <v>1602</v>
          </cell>
          <cell r="C234" t="str">
            <v>15W Induction Lamp (70W HID Base)</v>
          </cell>
          <cell r="D234">
            <v>15</v>
          </cell>
          <cell r="E234">
            <v>8.75</v>
          </cell>
        </row>
        <row r="235">
          <cell r="A235" t="str">
            <v>Result232</v>
          </cell>
          <cell r="B235">
            <v>1600</v>
          </cell>
          <cell r="C235" t="str">
            <v>23W Induction Lamp (100W HID Base)</v>
          </cell>
          <cell r="D235">
            <v>23</v>
          </cell>
          <cell r="E235">
            <v>11</v>
          </cell>
        </row>
        <row r="236">
          <cell r="A236" t="str">
            <v>Result233</v>
          </cell>
          <cell r="B236">
            <v>1604</v>
          </cell>
          <cell r="C236" t="str">
            <v>40W Induction Lamp (175W HID Base)</v>
          </cell>
          <cell r="D236">
            <v>40</v>
          </cell>
          <cell r="E236">
            <v>20.5</v>
          </cell>
        </row>
        <row r="237">
          <cell r="A237" t="str">
            <v>Result234</v>
          </cell>
          <cell r="B237">
            <v>1501</v>
          </cell>
          <cell r="C237" t="str">
            <v>LED Lamps &amp; Fixtures</v>
          </cell>
          <cell r="D237">
            <v>0</v>
          </cell>
          <cell r="E237">
            <v>0</v>
          </cell>
        </row>
        <row r="238">
          <cell r="A238" t="str">
            <v>Result235</v>
          </cell>
          <cell r="B238">
            <v>1500</v>
          </cell>
          <cell r="C238" t="str">
            <v>LED Lamps &amp; Fixtures</v>
          </cell>
          <cell r="D238">
            <v>0</v>
          </cell>
          <cell r="E238">
            <v>0</v>
          </cell>
        </row>
        <row r="239">
          <cell r="A239" t="str">
            <v>Result236</v>
          </cell>
          <cell r="B239">
            <v>3000</v>
          </cell>
          <cell r="C239" t="str">
            <v>Exit Sign - LED or LEC</v>
          </cell>
          <cell r="D239">
            <v>4</v>
          </cell>
          <cell r="E239">
            <v>6</v>
          </cell>
        </row>
        <row r="240">
          <cell r="A240" t="str">
            <v>Result237</v>
          </cell>
          <cell r="B240">
            <v>4001</v>
          </cell>
          <cell r="C240" t="str">
            <v>Wall Mount Occupancy Sensor</v>
          </cell>
          <cell r="D240">
            <v>0</v>
          </cell>
          <cell r="E240">
            <v>12</v>
          </cell>
        </row>
        <row r="241">
          <cell r="A241" t="str">
            <v>Result238</v>
          </cell>
          <cell r="B241">
            <v>4003</v>
          </cell>
          <cell r="C241" t="str">
            <v>Ceiling Mount Occupancy Sensor</v>
          </cell>
          <cell r="D241">
            <v>0</v>
          </cell>
          <cell r="E241">
            <v>36</v>
          </cell>
        </row>
        <row r="242">
          <cell r="A242" t="str">
            <v>Result239</v>
          </cell>
          <cell r="B242">
            <v>4005</v>
          </cell>
          <cell r="C242" t="str">
            <v>Photocells</v>
          </cell>
          <cell r="D242">
            <v>0</v>
          </cell>
          <cell r="E242">
            <v>12</v>
          </cell>
        </row>
        <row r="243">
          <cell r="A243" t="str">
            <v>Result240</v>
          </cell>
          <cell r="B243">
            <v>4000</v>
          </cell>
          <cell r="C243" t="str">
            <v>Wall Mount Occupancy Sensor</v>
          </cell>
          <cell r="D243">
            <v>0</v>
          </cell>
          <cell r="E243">
            <v>6</v>
          </cell>
        </row>
        <row r="244">
          <cell r="A244" t="str">
            <v>Result241</v>
          </cell>
          <cell r="B244">
            <v>4002</v>
          </cell>
          <cell r="C244" t="str">
            <v>Ceiling Mount Occupancy Sensor</v>
          </cell>
          <cell r="D244">
            <v>0</v>
          </cell>
          <cell r="E244">
            <v>18</v>
          </cell>
        </row>
        <row r="245">
          <cell r="A245" t="str">
            <v>Result242</v>
          </cell>
          <cell r="B245">
            <v>4004</v>
          </cell>
          <cell r="C245" t="str">
            <v>Photocells</v>
          </cell>
          <cell r="E245">
            <v>6</v>
          </cell>
        </row>
        <row r="246">
          <cell r="A246" t="str">
            <v>Result243</v>
          </cell>
          <cell r="B246">
            <v>433</v>
          </cell>
          <cell r="C246" t="str">
            <v>4' F32T8 RLO w/refl 8-Lamp HID</v>
          </cell>
          <cell r="D246">
            <v>192</v>
          </cell>
          <cell r="E246">
            <v>65</v>
          </cell>
        </row>
        <row r="247">
          <cell r="A247" t="str">
            <v>Result244</v>
          </cell>
          <cell r="B247">
            <v>417</v>
          </cell>
          <cell r="C247" t="str">
            <v>4' F36T8 2-Lamp</v>
          </cell>
          <cell r="D247">
            <v>74</v>
          </cell>
          <cell r="E247">
            <v>9</v>
          </cell>
        </row>
        <row r="248">
          <cell r="A248" t="str">
            <v>Result245</v>
          </cell>
          <cell r="B248">
            <v>418</v>
          </cell>
          <cell r="C248" t="str">
            <v>4' F36T8 w/refl 1-Lamp</v>
          </cell>
          <cell r="D248">
            <v>37</v>
          </cell>
          <cell r="E248">
            <v>9</v>
          </cell>
        </row>
        <row r="249">
          <cell r="A249" t="str">
            <v>Result246</v>
          </cell>
          <cell r="B249">
            <v>804</v>
          </cell>
          <cell r="C249" t="str">
            <v>8' F96T8 w/refl 1-Lamp</v>
          </cell>
          <cell r="D249">
            <v>60</v>
          </cell>
          <cell r="E249">
            <v>9</v>
          </cell>
        </row>
        <row r="250">
          <cell r="A250" t="str">
            <v>Result247</v>
          </cell>
          <cell r="B250">
            <v>803</v>
          </cell>
          <cell r="C250" t="str">
            <v>8' F96T8 w/refl 2-Lamp (from F96T12/HO/VHO)</v>
          </cell>
          <cell r="D250">
            <v>108</v>
          </cell>
          <cell r="E250">
            <v>27.5</v>
          </cell>
        </row>
        <row r="251">
          <cell r="A251" t="str">
            <v>Result248</v>
          </cell>
          <cell r="B251">
            <v>807</v>
          </cell>
          <cell r="C251" t="str">
            <v>8' F96T8 RLO w/refl 1-Lamp</v>
          </cell>
          <cell r="D251">
            <v>49</v>
          </cell>
          <cell r="E251">
            <v>9</v>
          </cell>
        </row>
        <row r="252">
          <cell r="A252" t="str">
            <v>Result249</v>
          </cell>
          <cell r="B252">
            <v>808</v>
          </cell>
          <cell r="C252" t="str">
            <v>8' F96T8 RLO w/refl 2-Lamp</v>
          </cell>
          <cell r="D252">
            <v>160</v>
          </cell>
          <cell r="E252">
            <v>9</v>
          </cell>
        </row>
        <row r="253">
          <cell r="A253" t="str">
            <v>Result250</v>
          </cell>
          <cell r="B253">
            <v>200</v>
          </cell>
          <cell r="C253" t="str">
            <v>2' F17T8 1-Lamp</v>
          </cell>
          <cell r="D253">
            <v>18</v>
          </cell>
          <cell r="E253">
            <v>9</v>
          </cell>
        </row>
        <row r="254">
          <cell r="A254" t="str">
            <v>Result251</v>
          </cell>
          <cell r="B254">
            <v>201</v>
          </cell>
          <cell r="C254" t="str">
            <v>2' F17T8 2-Lamp</v>
          </cell>
          <cell r="D254">
            <v>32</v>
          </cell>
          <cell r="E254">
            <v>9</v>
          </cell>
        </row>
        <row r="255">
          <cell r="A255" t="str">
            <v>Result252</v>
          </cell>
          <cell r="B255">
            <v>202</v>
          </cell>
          <cell r="C255" t="str">
            <v>2' F17T8 3-Lamp</v>
          </cell>
          <cell r="D255">
            <v>48</v>
          </cell>
          <cell r="E255">
            <v>15</v>
          </cell>
        </row>
        <row r="256">
          <cell r="A256" t="str">
            <v>Result253</v>
          </cell>
          <cell r="B256">
            <v>203</v>
          </cell>
          <cell r="C256" t="str">
            <v>2' F17T8 4-Lamp</v>
          </cell>
          <cell r="D256">
            <v>57</v>
          </cell>
          <cell r="E256">
            <v>15</v>
          </cell>
        </row>
        <row r="257">
          <cell r="A257" t="str">
            <v>Result254</v>
          </cell>
          <cell r="B257">
            <v>204</v>
          </cell>
          <cell r="C257" t="str">
            <v>2' F17T8 w/refl 1-Lamp</v>
          </cell>
          <cell r="D257">
            <v>18</v>
          </cell>
          <cell r="E257">
            <v>14</v>
          </cell>
        </row>
        <row r="258">
          <cell r="A258" t="str">
            <v>Result255</v>
          </cell>
          <cell r="B258">
            <v>205</v>
          </cell>
          <cell r="C258" t="str">
            <v>2' F17T8 w/refl 2-Lamp</v>
          </cell>
          <cell r="D258">
            <v>32</v>
          </cell>
          <cell r="E258">
            <v>14</v>
          </cell>
        </row>
        <row r="259">
          <cell r="A259" t="str">
            <v>Result256</v>
          </cell>
          <cell r="B259">
            <v>300</v>
          </cell>
          <cell r="C259" t="str">
            <v>3' F25T8 1-Lamp</v>
          </cell>
          <cell r="D259">
            <v>24</v>
          </cell>
          <cell r="E259">
            <v>9</v>
          </cell>
        </row>
        <row r="260">
          <cell r="A260" t="str">
            <v>Result257</v>
          </cell>
          <cell r="B260">
            <v>301</v>
          </cell>
          <cell r="C260" t="str">
            <v>3' F25T8 2-Lamp</v>
          </cell>
          <cell r="D260">
            <v>46</v>
          </cell>
          <cell r="E260">
            <v>9</v>
          </cell>
        </row>
        <row r="261">
          <cell r="A261" t="str">
            <v>Result258</v>
          </cell>
          <cell r="B261">
            <v>302</v>
          </cell>
          <cell r="C261" t="str">
            <v>3' F25T8 3-Lamp</v>
          </cell>
          <cell r="D261">
            <v>66</v>
          </cell>
          <cell r="E261">
            <v>15</v>
          </cell>
        </row>
        <row r="262">
          <cell r="A262" t="str">
            <v>Result259</v>
          </cell>
          <cell r="B262">
            <v>303</v>
          </cell>
          <cell r="C262" t="str">
            <v>3' F25T8 4-Lamp</v>
          </cell>
          <cell r="D262">
            <v>82</v>
          </cell>
          <cell r="E262">
            <v>15</v>
          </cell>
        </row>
        <row r="263">
          <cell r="A263" t="str">
            <v>Result260</v>
          </cell>
          <cell r="B263">
            <v>304</v>
          </cell>
          <cell r="C263" t="str">
            <v>3' F25T8 w/refl 1-Lamp</v>
          </cell>
          <cell r="D263">
            <v>24</v>
          </cell>
          <cell r="E263">
            <v>16</v>
          </cell>
        </row>
        <row r="264">
          <cell r="A264" t="str">
            <v>Result261</v>
          </cell>
          <cell r="B264">
            <v>305</v>
          </cell>
          <cell r="C264" t="str">
            <v>3' F25T8 w/refl 2-Lamp</v>
          </cell>
          <cell r="D264">
            <v>46</v>
          </cell>
          <cell r="E264">
            <v>16</v>
          </cell>
        </row>
        <row r="265">
          <cell r="A265" t="str">
            <v>Result262</v>
          </cell>
          <cell r="B265">
            <v>400</v>
          </cell>
          <cell r="C265" t="str">
            <v>4' F32T8 1-Lamp</v>
          </cell>
          <cell r="D265">
            <v>29</v>
          </cell>
          <cell r="E265">
            <v>9</v>
          </cell>
        </row>
        <row r="266">
          <cell r="A266" t="str">
            <v>Result263</v>
          </cell>
          <cell r="B266">
            <v>401</v>
          </cell>
          <cell r="C266" t="str">
            <v>4' F32T8 2-Lamp</v>
          </cell>
          <cell r="D266">
            <v>58</v>
          </cell>
          <cell r="E266">
            <v>9</v>
          </cell>
        </row>
        <row r="267">
          <cell r="A267" t="str">
            <v>Result264</v>
          </cell>
          <cell r="B267">
            <v>402</v>
          </cell>
          <cell r="C267" t="str">
            <v>4' F32T8 3-Lamp</v>
          </cell>
          <cell r="D267">
            <v>85</v>
          </cell>
          <cell r="E267">
            <v>15</v>
          </cell>
        </row>
        <row r="268">
          <cell r="A268" t="str">
            <v>Result265</v>
          </cell>
          <cell r="B268">
            <v>403</v>
          </cell>
          <cell r="C268" t="str">
            <v>4' F32T8 4-Lamp</v>
          </cell>
          <cell r="D268">
            <v>107</v>
          </cell>
          <cell r="E268">
            <v>15</v>
          </cell>
        </row>
        <row r="269">
          <cell r="A269" t="str">
            <v>Result266</v>
          </cell>
          <cell r="B269">
            <v>462</v>
          </cell>
          <cell r="C269" t="str">
            <v>4' F32T8 w/refl 1-Lamp</v>
          </cell>
          <cell r="D269">
            <v>29</v>
          </cell>
          <cell r="E269">
            <v>12</v>
          </cell>
        </row>
        <row r="270">
          <cell r="A270" t="str">
            <v>Result267</v>
          </cell>
          <cell r="B270">
            <v>463</v>
          </cell>
          <cell r="C270" t="str">
            <v>4' F32T8 w/refl 2-Lamp</v>
          </cell>
          <cell r="D270">
            <v>58</v>
          </cell>
          <cell r="E270">
            <v>12</v>
          </cell>
        </row>
        <row r="271">
          <cell r="A271" t="str">
            <v>Result268</v>
          </cell>
          <cell r="B271">
            <v>464</v>
          </cell>
          <cell r="C271" t="str">
            <v>4' F32T8 w/refl 3-Lamp</v>
          </cell>
          <cell r="D271">
            <v>85</v>
          </cell>
          <cell r="E271">
            <v>20</v>
          </cell>
        </row>
        <row r="272">
          <cell r="A272" t="str">
            <v>Result269</v>
          </cell>
          <cell r="B272">
            <v>465</v>
          </cell>
          <cell r="C272" t="str">
            <v>4' F32T8 w/refl 4-Lamp</v>
          </cell>
          <cell r="D272">
            <v>107</v>
          </cell>
          <cell r="E272">
            <v>20</v>
          </cell>
        </row>
        <row r="273">
          <cell r="A273" t="str">
            <v>Result270</v>
          </cell>
          <cell r="B273">
            <v>466</v>
          </cell>
          <cell r="C273" t="str">
            <v>4' F32T8 w/refl 5-Lamp</v>
          </cell>
          <cell r="D273">
            <v>148</v>
          </cell>
          <cell r="E273">
            <v>26</v>
          </cell>
        </row>
        <row r="274">
          <cell r="A274" t="str">
            <v>Result271</v>
          </cell>
          <cell r="B274">
            <v>467</v>
          </cell>
          <cell r="C274" t="str">
            <v>4' F32T8 w/refl 6-Lamp</v>
          </cell>
          <cell r="D274">
            <v>170</v>
          </cell>
          <cell r="E274">
            <v>31</v>
          </cell>
        </row>
        <row r="275">
          <cell r="A275" t="str">
            <v>Result272</v>
          </cell>
          <cell r="B275">
            <v>468</v>
          </cell>
          <cell r="C275" t="str">
            <v>4' F32T8 w/refl 8-Lamp</v>
          </cell>
          <cell r="D275">
            <v>227</v>
          </cell>
          <cell r="E275">
            <v>40</v>
          </cell>
        </row>
        <row r="276">
          <cell r="A276" t="str">
            <v>Result273</v>
          </cell>
          <cell r="B276">
            <v>411</v>
          </cell>
          <cell r="C276" t="str">
            <v>4' F32T8 RLO 1-Lamp</v>
          </cell>
          <cell r="D276">
            <v>26</v>
          </cell>
          <cell r="E276">
            <v>9</v>
          </cell>
        </row>
        <row r="277">
          <cell r="A277" t="str">
            <v>Result274</v>
          </cell>
          <cell r="B277">
            <v>412</v>
          </cell>
          <cell r="C277" t="str">
            <v>4' F32T8 RLO 2-Lamp</v>
          </cell>
          <cell r="D277">
            <v>51</v>
          </cell>
          <cell r="E277">
            <v>9</v>
          </cell>
        </row>
        <row r="278">
          <cell r="A278" t="str">
            <v>Result275</v>
          </cell>
          <cell r="B278">
            <v>413</v>
          </cell>
          <cell r="C278" t="str">
            <v>4' F32T8 RLO 3-Lamp</v>
          </cell>
          <cell r="D278">
            <v>74</v>
          </cell>
          <cell r="E278">
            <v>15</v>
          </cell>
        </row>
        <row r="279">
          <cell r="A279" t="str">
            <v>Result276</v>
          </cell>
          <cell r="B279">
            <v>414</v>
          </cell>
          <cell r="C279" t="str">
            <v>4' F32T8 RLO 4-Lamp</v>
          </cell>
          <cell r="D279">
            <v>94</v>
          </cell>
          <cell r="E279">
            <v>15</v>
          </cell>
        </row>
        <row r="280">
          <cell r="A280" t="str">
            <v>Result277</v>
          </cell>
          <cell r="B280">
            <v>415</v>
          </cell>
          <cell r="C280" t="str">
            <v>4' F32T8 RLO w/refl 1-Lamp</v>
          </cell>
          <cell r="D280">
            <v>26</v>
          </cell>
          <cell r="E280">
            <v>18</v>
          </cell>
        </row>
        <row r="281">
          <cell r="A281" t="str">
            <v>Result278</v>
          </cell>
          <cell r="B281">
            <v>416</v>
          </cell>
          <cell r="C281" t="str">
            <v>4' F32T8 RLO w/refl 2-Lamp</v>
          </cell>
          <cell r="D281">
            <v>51</v>
          </cell>
          <cell r="E281">
            <v>18</v>
          </cell>
        </row>
        <row r="282">
          <cell r="A282" t="str">
            <v>Result279</v>
          </cell>
          <cell r="B282">
            <v>436</v>
          </cell>
          <cell r="C282" t="str">
            <v>4' F32T8 HBF w/refl 4-Lamp HID</v>
          </cell>
          <cell r="D282">
            <v>141</v>
          </cell>
          <cell r="E282">
            <v>65</v>
          </cell>
        </row>
        <row r="283">
          <cell r="A283" t="str">
            <v>Result280</v>
          </cell>
          <cell r="B283">
            <v>432</v>
          </cell>
          <cell r="C283" t="str">
            <v>4' F32T8 HBF w/refl 6-Lamp HID</v>
          </cell>
          <cell r="D283">
            <v>234</v>
          </cell>
          <cell r="E283">
            <v>65</v>
          </cell>
        </row>
        <row r="284">
          <cell r="A284" t="str">
            <v>Result281</v>
          </cell>
          <cell r="B284">
            <v>427</v>
          </cell>
          <cell r="C284" t="str">
            <v>4' F32 Super T8 1-Lamp</v>
          </cell>
          <cell r="D284">
            <v>26</v>
          </cell>
          <cell r="E284">
            <v>11</v>
          </cell>
        </row>
        <row r="285">
          <cell r="A285" t="str">
            <v>Result282</v>
          </cell>
          <cell r="B285">
            <v>428</v>
          </cell>
          <cell r="C285" t="str">
            <v>4' F32 Super T8 2-Lamp</v>
          </cell>
          <cell r="D285">
            <v>53</v>
          </cell>
          <cell r="E285">
            <v>11</v>
          </cell>
        </row>
        <row r="286">
          <cell r="A286" t="str">
            <v>Result283</v>
          </cell>
          <cell r="B286">
            <v>429</v>
          </cell>
          <cell r="C286" t="str">
            <v>4' F32 Super T8 3-Lamp</v>
          </cell>
          <cell r="D286">
            <v>80</v>
          </cell>
          <cell r="E286">
            <v>20</v>
          </cell>
        </row>
        <row r="287">
          <cell r="A287" t="str">
            <v>Result284</v>
          </cell>
          <cell r="B287">
            <v>430</v>
          </cell>
          <cell r="C287" t="str">
            <v>4' F32 Super T8 4-Lamp</v>
          </cell>
          <cell r="D287">
            <v>106</v>
          </cell>
          <cell r="E287">
            <v>20</v>
          </cell>
        </row>
        <row r="288">
          <cell r="A288" t="str">
            <v>Result285</v>
          </cell>
          <cell r="B288">
            <v>419</v>
          </cell>
          <cell r="C288" t="str">
            <v>4' F48T8 HO 1-Lamp</v>
          </cell>
          <cell r="D288">
            <v>40</v>
          </cell>
          <cell r="E288">
            <v>9</v>
          </cell>
        </row>
        <row r="289">
          <cell r="A289" t="str">
            <v>Result286</v>
          </cell>
          <cell r="B289">
            <v>420</v>
          </cell>
          <cell r="C289" t="str">
            <v>4' F48T8 HO 2-Lamp</v>
          </cell>
          <cell r="D289">
            <v>81</v>
          </cell>
          <cell r="E289">
            <v>9</v>
          </cell>
        </row>
        <row r="290">
          <cell r="A290" t="str">
            <v>Result287</v>
          </cell>
          <cell r="B290">
            <v>421</v>
          </cell>
          <cell r="C290" t="str">
            <v>4' F48T8 HO 3-Lamp</v>
          </cell>
          <cell r="D290">
            <v>118</v>
          </cell>
          <cell r="E290">
            <v>15</v>
          </cell>
        </row>
        <row r="291">
          <cell r="A291" t="str">
            <v>Result288</v>
          </cell>
          <cell r="B291">
            <v>422</v>
          </cell>
          <cell r="C291" t="str">
            <v>4' F48T8 HO 4-Lamp</v>
          </cell>
          <cell r="D291">
            <v>149</v>
          </cell>
          <cell r="E291">
            <v>15</v>
          </cell>
        </row>
        <row r="292">
          <cell r="A292" t="str">
            <v>Result289</v>
          </cell>
          <cell r="B292">
            <v>503</v>
          </cell>
          <cell r="C292" t="str">
            <v>5' F40T8 w/refl 1-Lamp</v>
          </cell>
          <cell r="D292">
            <v>46</v>
          </cell>
          <cell r="E292">
            <v>9</v>
          </cell>
        </row>
        <row r="293">
          <cell r="A293" t="str">
            <v>Result290</v>
          </cell>
          <cell r="B293">
            <v>500</v>
          </cell>
          <cell r="C293" t="str">
            <v>5' F40T8 1-Lamp</v>
          </cell>
          <cell r="D293">
            <v>46</v>
          </cell>
          <cell r="E293">
            <v>9</v>
          </cell>
        </row>
        <row r="294">
          <cell r="A294" t="str">
            <v>Result291</v>
          </cell>
          <cell r="B294">
            <v>501</v>
          </cell>
          <cell r="C294" t="str">
            <v>5' F40T8 2-Lamp</v>
          </cell>
          <cell r="D294">
            <v>71</v>
          </cell>
          <cell r="E294">
            <v>9</v>
          </cell>
        </row>
        <row r="295">
          <cell r="A295" t="str">
            <v>Result292</v>
          </cell>
          <cell r="B295">
            <v>502</v>
          </cell>
          <cell r="C295" t="str">
            <v>5' F40T8 3-Lamp</v>
          </cell>
          <cell r="D295">
            <v>105</v>
          </cell>
          <cell r="E295">
            <v>18</v>
          </cell>
        </row>
        <row r="296">
          <cell r="A296" t="str">
            <v>Result293</v>
          </cell>
          <cell r="B296">
            <v>600</v>
          </cell>
          <cell r="C296" t="str">
            <v>6' F72T8 HO 1-Lamp</v>
          </cell>
          <cell r="D296">
            <v>80</v>
          </cell>
          <cell r="E296">
            <v>9</v>
          </cell>
        </row>
        <row r="297">
          <cell r="A297" t="str">
            <v>Result294</v>
          </cell>
          <cell r="B297">
            <v>601</v>
          </cell>
          <cell r="C297" t="str">
            <v>6' F72T8 HO 2-Lamp</v>
          </cell>
          <cell r="D297">
            <v>147</v>
          </cell>
          <cell r="E297">
            <v>9</v>
          </cell>
        </row>
        <row r="298">
          <cell r="A298" t="str">
            <v>Result295</v>
          </cell>
          <cell r="B298">
            <v>800</v>
          </cell>
          <cell r="C298" t="str">
            <v>8' F96T8 1-Lamp</v>
          </cell>
          <cell r="D298">
            <v>60</v>
          </cell>
          <cell r="E298">
            <v>9</v>
          </cell>
        </row>
        <row r="299">
          <cell r="A299" t="str">
            <v>Result296</v>
          </cell>
          <cell r="B299">
            <v>801</v>
          </cell>
          <cell r="C299" t="str">
            <v>8' F96T8 2-Lamp</v>
          </cell>
          <cell r="D299">
            <v>108</v>
          </cell>
          <cell r="E299">
            <v>9</v>
          </cell>
        </row>
        <row r="300">
          <cell r="A300" t="str">
            <v>Result297</v>
          </cell>
          <cell r="B300">
            <v>809</v>
          </cell>
          <cell r="C300" t="str">
            <v>8' F96T8 6-Lamp</v>
          </cell>
          <cell r="D300">
            <v>324</v>
          </cell>
          <cell r="E300">
            <v>30</v>
          </cell>
        </row>
        <row r="301">
          <cell r="A301" t="str">
            <v>Result298</v>
          </cell>
          <cell r="B301">
            <v>805</v>
          </cell>
          <cell r="C301" t="str">
            <v>8' F96T8  RLO 1-Lamp</v>
          </cell>
          <cell r="D301">
            <v>49</v>
          </cell>
          <cell r="E301">
            <v>9</v>
          </cell>
        </row>
        <row r="302">
          <cell r="A302" t="str">
            <v>Result299</v>
          </cell>
          <cell r="B302">
            <v>806</v>
          </cell>
          <cell r="C302" t="str">
            <v>8' F96T8  RLO 2-Lamp</v>
          </cell>
          <cell r="D302">
            <v>99</v>
          </cell>
          <cell r="E302">
            <v>806</v>
          </cell>
        </row>
        <row r="303">
          <cell r="A303" t="str">
            <v>Result300</v>
          </cell>
          <cell r="B303">
            <v>425</v>
          </cell>
          <cell r="C303" t="str">
            <v>4' F32T8 RLO w/refl 8-Lamp HID</v>
          </cell>
          <cell r="D303">
            <v>192</v>
          </cell>
          <cell r="E303">
            <v>20</v>
          </cell>
        </row>
        <row r="304">
          <cell r="A304" t="str">
            <v>Result301</v>
          </cell>
          <cell r="B304">
            <v>437</v>
          </cell>
          <cell r="C304" t="str">
            <v>4' F32T8 HBF w/refl 4-Lamp HID</v>
          </cell>
          <cell r="D304">
            <v>141</v>
          </cell>
          <cell r="E304">
            <v>20</v>
          </cell>
        </row>
        <row r="305">
          <cell r="A305" t="str">
            <v>Result302</v>
          </cell>
          <cell r="B305">
            <v>423</v>
          </cell>
          <cell r="C305" t="str">
            <v>4' F32T8 HBF w/refl 6-Lamp HID</v>
          </cell>
          <cell r="D305">
            <v>234</v>
          </cell>
          <cell r="E305">
            <v>20</v>
          </cell>
        </row>
        <row r="306">
          <cell r="A306" t="str">
            <v>Result303</v>
          </cell>
          <cell r="B306">
            <v>8091</v>
          </cell>
          <cell r="C306" t="str">
            <v>4' 32W T8 Lamps Only</v>
          </cell>
          <cell r="D306">
            <v>32</v>
          </cell>
        </row>
        <row r="307">
          <cell r="A307" t="str">
            <v>Result304</v>
          </cell>
          <cell r="B307">
            <v>8071</v>
          </cell>
          <cell r="C307" t="str">
            <v>50W Merc Vap 1-Lamp</v>
          </cell>
          <cell r="D307">
            <v>118</v>
          </cell>
        </row>
        <row r="308">
          <cell r="A308" t="str">
            <v>Result305</v>
          </cell>
          <cell r="B308">
            <v>8072</v>
          </cell>
          <cell r="C308" t="str">
            <v>100W Merc Vap 1-Lamp</v>
          </cell>
          <cell r="D308">
            <v>120</v>
          </cell>
        </row>
        <row r="309">
          <cell r="A309" t="str">
            <v>Result306</v>
          </cell>
          <cell r="B309">
            <v>8073</v>
          </cell>
          <cell r="C309" t="str">
            <v>175W Merc Vap 1-Lamp</v>
          </cell>
          <cell r="D309">
            <v>205</v>
          </cell>
        </row>
        <row r="310">
          <cell r="A310" t="str">
            <v>Result307</v>
          </cell>
          <cell r="B310">
            <v>8074</v>
          </cell>
          <cell r="C310" t="str">
            <v>250W Merc Vap 1-Lamp</v>
          </cell>
          <cell r="D310">
            <v>285</v>
          </cell>
        </row>
        <row r="311">
          <cell r="A311" t="str">
            <v>Result308</v>
          </cell>
          <cell r="B311">
            <v>8076</v>
          </cell>
          <cell r="C311" t="str">
            <v>400W Merc Vap 1-Lamp</v>
          </cell>
          <cell r="D311">
            <v>454</v>
          </cell>
        </row>
        <row r="312">
          <cell r="A312" t="str">
            <v>Result309</v>
          </cell>
          <cell r="B312">
            <v>8075</v>
          </cell>
          <cell r="C312" t="str">
            <v>400W Merc Vap 2-Lamp</v>
          </cell>
          <cell r="D312">
            <v>880</v>
          </cell>
        </row>
        <row r="313">
          <cell r="A313" t="str">
            <v>Result310</v>
          </cell>
          <cell r="B313">
            <v>8077</v>
          </cell>
          <cell r="C313" t="str">
            <v>500W Merc Vap 1-Lamp</v>
          </cell>
          <cell r="D313">
            <v>570</v>
          </cell>
        </row>
        <row r="314">
          <cell r="A314" t="str">
            <v>Result311</v>
          </cell>
          <cell r="B314">
            <v>8078</v>
          </cell>
          <cell r="C314" t="str">
            <v>750W Merc Vap 1-Lamp</v>
          </cell>
          <cell r="D314">
            <v>775</v>
          </cell>
        </row>
        <row r="315">
          <cell r="A315" t="str">
            <v>Result312</v>
          </cell>
          <cell r="B315">
            <v>8079</v>
          </cell>
          <cell r="C315" t="str">
            <v>1000W Merc Vap 1-Lamp</v>
          </cell>
          <cell r="D315">
            <v>1075</v>
          </cell>
        </row>
        <row r="316">
          <cell r="A316" t="str">
            <v>Result313</v>
          </cell>
          <cell r="B316">
            <v>8086</v>
          </cell>
          <cell r="C316" t="str">
            <v>150W MH 1-Lamp</v>
          </cell>
          <cell r="D316">
            <v>187</v>
          </cell>
        </row>
        <row r="317">
          <cell r="A317" t="str">
            <v>Result314</v>
          </cell>
          <cell r="B317">
            <v>8087</v>
          </cell>
          <cell r="C317" t="str">
            <v>175W MH 1-Lamp</v>
          </cell>
          <cell r="D317">
            <v>210</v>
          </cell>
        </row>
        <row r="318">
          <cell r="A318" t="str">
            <v>Result315</v>
          </cell>
          <cell r="B318">
            <v>8088</v>
          </cell>
          <cell r="C318" t="str">
            <v>250W MH 1-Lamp</v>
          </cell>
          <cell r="D318">
            <v>295</v>
          </cell>
        </row>
        <row r="319">
          <cell r="A319" t="str">
            <v>Result316</v>
          </cell>
          <cell r="B319">
            <v>8089</v>
          </cell>
          <cell r="C319" t="str">
            <v>400W MH 1-Lamp</v>
          </cell>
          <cell r="D319">
            <v>460</v>
          </cell>
        </row>
        <row r="320">
          <cell r="A320" t="str">
            <v>Result317</v>
          </cell>
          <cell r="B320">
            <v>8090</v>
          </cell>
          <cell r="C320" t="str">
            <v>400W MH 2-Lamp</v>
          </cell>
          <cell r="D320">
            <v>880</v>
          </cell>
        </row>
        <row r="321">
          <cell r="A321" t="str">
            <v>Result318</v>
          </cell>
          <cell r="B321">
            <v>8092</v>
          </cell>
          <cell r="C321" t="str">
            <v>1000W MH 1-Lamp</v>
          </cell>
          <cell r="D321">
            <v>1070</v>
          </cell>
        </row>
        <row r="322">
          <cell r="A322" t="str">
            <v>Result319</v>
          </cell>
          <cell r="B322">
            <v>8093</v>
          </cell>
          <cell r="C322" t="str">
            <v>1000W MH 2-Lamp</v>
          </cell>
          <cell r="D322">
            <v>2140</v>
          </cell>
        </row>
        <row r="323">
          <cell r="A323" t="str">
            <v>Result320</v>
          </cell>
          <cell r="B323">
            <v>8094</v>
          </cell>
          <cell r="C323" t="str">
            <v>1000W MH 3-Lamp</v>
          </cell>
          <cell r="D323">
            <v>3210</v>
          </cell>
        </row>
        <row r="324">
          <cell r="A324" t="str">
            <v>Result321</v>
          </cell>
          <cell r="B324">
            <v>8080</v>
          </cell>
          <cell r="C324" t="str">
            <v>Exit Sign Incand. 15W 2-Lamp</v>
          </cell>
          <cell r="D324">
            <v>30</v>
          </cell>
        </row>
        <row r="325">
          <cell r="A325" t="str">
            <v>Result322</v>
          </cell>
          <cell r="B325">
            <v>8081</v>
          </cell>
          <cell r="C325" t="str">
            <v>Exit Sign Incand. 20W 2-Lamp</v>
          </cell>
          <cell r="D325">
            <v>40</v>
          </cell>
        </row>
        <row r="326">
          <cell r="A326" t="str">
            <v>Result323</v>
          </cell>
          <cell r="B326">
            <v>2073</v>
          </cell>
          <cell r="C326" t="str">
            <v>28W T5 w/0.95 BF</v>
          </cell>
          <cell r="D326">
            <v>58</v>
          </cell>
          <cell r="E326">
            <v>5.5</v>
          </cell>
        </row>
        <row r="327">
          <cell r="A327" t="str">
            <v>Result324</v>
          </cell>
          <cell r="B327">
            <v>2001</v>
          </cell>
          <cell r="C327" t="str">
            <v>18W T5 1-Lamp</v>
          </cell>
          <cell r="D327">
            <v>20</v>
          </cell>
          <cell r="E327">
            <v>10</v>
          </cell>
        </row>
        <row r="328">
          <cell r="A328" t="str">
            <v>Result325</v>
          </cell>
          <cell r="B328">
            <v>2003</v>
          </cell>
          <cell r="C328" t="str">
            <v>18W T5 2-Lamp</v>
          </cell>
          <cell r="D328">
            <v>34</v>
          </cell>
          <cell r="E328">
            <v>10</v>
          </cell>
        </row>
        <row r="329">
          <cell r="A329" t="str">
            <v>Result326</v>
          </cell>
          <cell r="B329">
            <v>2005</v>
          </cell>
          <cell r="C329" t="str">
            <v>18W T5 3-Lamp</v>
          </cell>
          <cell r="D329">
            <v>50</v>
          </cell>
          <cell r="E329">
            <v>16</v>
          </cell>
        </row>
        <row r="330">
          <cell r="A330" t="str">
            <v>Result327</v>
          </cell>
          <cell r="B330">
            <v>2007</v>
          </cell>
          <cell r="C330" t="str">
            <v>39W T5 1-Lamp</v>
          </cell>
          <cell r="D330">
            <v>38</v>
          </cell>
          <cell r="E330">
            <v>10</v>
          </cell>
        </row>
        <row r="331">
          <cell r="A331" t="str">
            <v>Result328</v>
          </cell>
          <cell r="B331">
            <v>2009</v>
          </cell>
          <cell r="C331" t="str">
            <v>39W T5 2-Lamp</v>
          </cell>
          <cell r="D331">
            <v>66</v>
          </cell>
          <cell r="E331">
            <v>10</v>
          </cell>
        </row>
        <row r="332">
          <cell r="A332" t="str">
            <v>Result329</v>
          </cell>
          <cell r="B332">
            <v>2011</v>
          </cell>
          <cell r="C332" t="str">
            <v>39W T5 3-Lamp</v>
          </cell>
          <cell r="D332">
            <v>104</v>
          </cell>
          <cell r="E332">
            <v>16</v>
          </cell>
        </row>
        <row r="333">
          <cell r="A333" t="str">
            <v>Result330</v>
          </cell>
          <cell r="B333">
            <v>2013</v>
          </cell>
          <cell r="C333" t="str">
            <v>40W T5 1-Lamp</v>
          </cell>
          <cell r="D333">
            <v>35</v>
          </cell>
          <cell r="E333">
            <v>10</v>
          </cell>
        </row>
        <row r="334">
          <cell r="A334" t="str">
            <v>Result331</v>
          </cell>
          <cell r="B334">
            <v>2015</v>
          </cell>
          <cell r="C334" t="str">
            <v>40W T5 2-Lamp</v>
          </cell>
          <cell r="D334">
            <v>68</v>
          </cell>
          <cell r="E334">
            <v>10</v>
          </cell>
        </row>
        <row r="335">
          <cell r="A335" t="str">
            <v>Result332</v>
          </cell>
          <cell r="B335">
            <v>2017</v>
          </cell>
          <cell r="C335" t="str">
            <v>40W T5 3-Lamp</v>
          </cell>
          <cell r="D335">
            <v>98</v>
          </cell>
          <cell r="E335">
            <v>16</v>
          </cell>
        </row>
        <row r="336">
          <cell r="A336" t="str">
            <v>Result333</v>
          </cell>
          <cell r="B336">
            <v>2019</v>
          </cell>
          <cell r="C336" t="str">
            <v>40W T5 4-Lamp</v>
          </cell>
          <cell r="D336">
            <v>136</v>
          </cell>
          <cell r="E336">
            <v>16</v>
          </cell>
        </row>
        <row r="337">
          <cell r="A337" t="str">
            <v>Result334</v>
          </cell>
          <cell r="B337">
            <v>2021</v>
          </cell>
          <cell r="C337" t="str">
            <v>40W T5 6-Lamp</v>
          </cell>
          <cell r="D337">
            <v>204</v>
          </cell>
          <cell r="E337">
            <v>20</v>
          </cell>
        </row>
        <row r="338">
          <cell r="A338" t="str">
            <v>Result335</v>
          </cell>
          <cell r="B338">
            <v>2023</v>
          </cell>
          <cell r="C338" t="str">
            <v>50W T5 1-Lamp</v>
          </cell>
          <cell r="D338">
            <v>50</v>
          </cell>
          <cell r="E338">
            <v>10</v>
          </cell>
        </row>
        <row r="339">
          <cell r="A339" t="str">
            <v>Result336</v>
          </cell>
          <cell r="B339">
            <v>2027</v>
          </cell>
          <cell r="C339" t="str">
            <v>50W T5 2-Lamp</v>
          </cell>
          <cell r="D339">
            <v>100</v>
          </cell>
          <cell r="E339">
            <v>10</v>
          </cell>
        </row>
        <row r="340">
          <cell r="A340" t="str">
            <v>Result337</v>
          </cell>
          <cell r="B340">
            <v>2031</v>
          </cell>
          <cell r="C340" t="str">
            <v>50W T5 3-Lamp</v>
          </cell>
          <cell r="D340">
            <v>150</v>
          </cell>
          <cell r="E340">
            <v>16</v>
          </cell>
        </row>
        <row r="341">
          <cell r="A341" t="str">
            <v>Result338</v>
          </cell>
          <cell r="B341">
            <v>2035</v>
          </cell>
          <cell r="C341" t="str">
            <v>50W T5 4-Lamp</v>
          </cell>
          <cell r="D341">
            <v>200</v>
          </cell>
          <cell r="E341">
            <v>16</v>
          </cell>
        </row>
        <row r="342">
          <cell r="A342" t="str">
            <v>Result339</v>
          </cell>
          <cell r="B342">
            <v>2025</v>
          </cell>
          <cell r="C342" t="str">
            <v>55W T5 1-Lamp</v>
          </cell>
          <cell r="D342">
            <v>55</v>
          </cell>
          <cell r="E342">
            <v>10</v>
          </cell>
        </row>
        <row r="343">
          <cell r="A343" t="str">
            <v>Result340</v>
          </cell>
          <cell r="B343">
            <v>2029</v>
          </cell>
          <cell r="C343" t="str">
            <v>55W T5 2-Lamp</v>
          </cell>
          <cell r="D343">
            <v>110</v>
          </cell>
          <cell r="E343">
            <v>10</v>
          </cell>
        </row>
        <row r="344">
          <cell r="A344" t="str">
            <v>Result341</v>
          </cell>
          <cell r="B344">
            <v>2033</v>
          </cell>
          <cell r="C344" t="str">
            <v>55W T5 3-Lamp</v>
          </cell>
          <cell r="D344">
            <v>165</v>
          </cell>
          <cell r="E344">
            <v>16</v>
          </cell>
        </row>
        <row r="345">
          <cell r="A345" t="str">
            <v>Result342</v>
          </cell>
          <cell r="B345">
            <v>2037</v>
          </cell>
          <cell r="C345" t="str">
            <v>55W T5 4-Lamp</v>
          </cell>
          <cell r="D345">
            <v>220</v>
          </cell>
          <cell r="E345">
            <v>16</v>
          </cell>
        </row>
        <row r="346">
          <cell r="A346" t="str">
            <v>Result343</v>
          </cell>
          <cell r="B346">
            <v>2039</v>
          </cell>
          <cell r="C346" t="str">
            <v>24W T5 HO 1-Lamp</v>
          </cell>
          <cell r="D346">
            <v>29</v>
          </cell>
          <cell r="E346">
            <v>4</v>
          </cell>
        </row>
        <row r="347">
          <cell r="A347" t="str">
            <v>Result344</v>
          </cell>
          <cell r="B347">
            <v>2041</v>
          </cell>
          <cell r="C347" t="str">
            <v>24W T5 HO 2-Lamp</v>
          </cell>
          <cell r="D347">
            <v>55</v>
          </cell>
          <cell r="E347">
            <v>4</v>
          </cell>
        </row>
        <row r="348">
          <cell r="A348" t="str">
            <v>Result345</v>
          </cell>
          <cell r="B348">
            <v>2043</v>
          </cell>
          <cell r="C348" t="str">
            <v>39W T5 HO 1-Lamp</v>
          </cell>
          <cell r="D348">
            <v>43</v>
          </cell>
          <cell r="E348">
            <v>8</v>
          </cell>
        </row>
        <row r="349">
          <cell r="A349" t="str">
            <v>Result346</v>
          </cell>
          <cell r="B349">
            <v>2045</v>
          </cell>
          <cell r="C349" t="str">
            <v>39W T5 HO 2-Lamp</v>
          </cell>
          <cell r="D349">
            <v>85</v>
          </cell>
          <cell r="E349">
            <v>8</v>
          </cell>
        </row>
        <row r="350">
          <cell r="A350" t="str">
            <v>Result347</v>
          </cell>
          <cell r="B350">
            <v>2000</v>
          </cell>
          <cell r="C350" t="str">
            <v>18W T5 1-Lamp</v>
          </cell>
          <cell r="D350">
            <v>20</v>
          </cell>
          <cell r="E350">
            <v>2</v>
          </cell>
        </row>
        <row r="351">
          <cell r="A351" t="str">
            <v>Result348</v>
          </cell>
          <cell r="B351">
            <v>2002</v>
          </cell>
          <cell r="C351" t="str">
            <v>18W T5 2-Lamp</v>
          </cell>
          <cell r="D351">
            <v>34</v>
          </cell>
          <cell r="E351">
            <v>2</v>
          </cell>
        </row>
        <row r="352">
          <cell r="A352" t="str">
            <v>Result349</v>
          </cell>
          <cell r="B352">
            <v>2004</v>
          </cell>
          <cell r="C352" t="str">
            <v>18W T5 3-Lamp</v>
          </cell>
          <cell r="D352">
            <v>50</v>
          </cell>
          <cell r="E352">
            <v>2.5</v>
          </cell>
        </row>
        <row r="353">
          <cell r="A353" t="str">
            <v>Result350</v>
          </cell>
          <cell r="B353">
            <v>2006</v>
          </cell>
          <cell r="C353" t="str">
            <v>39W T5 1-Lamp</v>
          </cell>
          <cell r="D353">
            <v>38</v>
          </cell>
          <cell r="E353">
            <v>2</v>
          </cell>
        </row>
        <row r="354">
          <cell r="A354" t="str">
            <v>Result351</v>
          </cell>
          <cell r="B354">
            <v>2008</v>
          </cell>
          <cell r="C354" t="str">
            <v>39W T5 2-Lamp</v>
          </cell>
          <cell r="D354">
            <v>66</v>
          </cell>
          <cell r="E354">
            <v>2</v>
          </cell>
        </row>
        <row r="355">
          <cell r="A355" t="str">
            <v>Result352</v>
          </cell>
          <cell r="B355">
            <v>2010</v>
          </cell>
          <cell r="C355" t="str">
            <v>39W T5 3-Lamp</v>
          </cell>
          <cell r="D355">
            <v>104</v>
          </cell>
          <cell r="E355">
            <v>2.5</v>
          </cell>
        </row>
        <row r="356">
          <cell r="A356" t="str">
            <v>Result353</v>
          </cell>
          <cell r="B356">
            <v>2013</v>
          </cell>
          <cell r="C356" t="str">
            <v>40W T5 1-Lamp</v>
          </cell>
          <cell r="D356">
            <v>35</v>
          </cell>
          <cell r="E356">
            <v>2</v>
          </cell>
        </row>
        <row r="357">
          <cell r="A357" t="str">
            <v>Result354</v>
          </cell>
          <cell r="B357">
            <v>2014</v>
          </cell>
          <cell r="C357" t="str">
            <v>40W T5 2-Lamp</v>
          </cell>
          <cell r="D357">
            <v>68</v>
          </cell>
          <cell r="E357">
            <v>2</v>
          </cell>
        </row>
        <row r="358">
          <cell r="A358" t="str">
            <v>Result355</v>
          </cell>
          <cell r="B358">
            <v>2016</v>
          </cell>
          <cell r="C358" t="str">
            <v>40W T5 3-Lamp</v>
          </cell>
          <cell r="D358">
            <v>98</v>
          </cell>
          <cell r="E358">
            <v>2.5</v>
          </cell>
        </row>
        <row r="359">
          <cell r="A359" t="str">
            <v>Result356</v>
          </cell>
          <cell r="B359">
            <v>2018</v>
          </cell>
          <cell r="C359" t="str">
            <v>40W T5 4-Lamp</v>
          </cell>
          <cell r="D359">
            <v>136</v>
          </cell>
          <cell r="E359">
            <v>2.5</v>
          </cell>
        </row>
        <row r="360">
          <cell r="A360" t="str">
            <v>Result357</v>
          </cell>
          <cell r="B360">
            <v>2020</v>
          </cell>
          <cell r="C360" t="str">
            <v>40W T5 6-Lamp</v>
          </cell>
          <cell r="D360">
            <v>204</v>
          </cell>
          <cell r="E360">
            <v>3</v>
          </cell>
        </row>
        <row r="361">
          <cell r="A361" t="str">
            <v>Result358</v>
          </cell>
          <cell r="B361">
            <v>2022</v>
          </cell>
          <cell r="C361" t="str">
            <v>50W T5 1-Lamp</v>
          </cell>
          <cell r="D361">
            <v>50</v>
          </cell>
          <cell r="E361">
            <v>2</v>
          </cell>
        </row>
        <row r="362">
          <cell r="A362" t="str">
            <v>Result359</v>
          </cell>
          <cell r="B362">
            <v>2026</v>
          </cell>
          <cell r="C362" t="str">
            <v>50W T5 2-Lamp</v>
          </cell>
          <cell r="D362">
            <v>100</v>
          </cell>
          <cell r="E362">
            <v>2</v>
          </cell>
        </row>
        <row r="363">
          <cell r="A363" t="str">
            <v>Result360</v>
          </cell>
          <cell r="B363">
            <v>2030</v>
          </cell>
          <cell r="C363" t="str">
            <v>50W T5 3-Lamp</v>
          </cell>
          <cell r="D363">
            <v>150</v>
          </cell>
          <cell r="E363">
            <v>8</v>
          </cell>
        </row>
        <row r="364">
          <cell r="A364" t="str">
            <v>Result361</v>
          </cell>
          <cell r="B364">
            <v>2034</v>
          </cell>
          <cell r="C364" t="str">
            <v>50W T5 4-Lamp</v>
          </cell>
          <cell r="D364">
            <v>200</v>
          </cell>
          <cell r="E364">
            <v>8</v>
          </cell>
        </row>
        <row r="365">
          <cell r="A365" t="str">
            <v>Result362</v>
          </cell>
          <cell r="B365">
            <v>2024</v>
          </cell>
          <cell r="C365" t="str">
            <v>55W T5 1-Lamp</v>
          </cell>
          <cell r="D365">
            <v>55</v>
          </cell>
          <cell r="E365">
            <v>2</v>
          </cell>
        </row>
        <row r="366">
          <cell r="A366" t="str">
            <v>Result363</v>
          </cell>
          <cell r="B366">
            <v>2028</v>
          </cell>
          <cell r="C366" t="str">
            <v>55W T5 2-Lamp</v>
          </cell>
          <cell r="D366">
            <v>110</v>
          </cell>
          <cell r="E366">
            <v>2</v>
          </cell>
        </row>
        <row r="367">
          <cell r="A367" t="str">
            <v>Result364</v>
          </cell>
          <cell r="B367">
            <v>2032</v>
          </cell>
          <cell r="C367" t="str">
            <v>55W T5 3-Lamp</v>
          </cell>
          <cell r="D367">
            <v>165</v>
          </cell>
          <cell r="E367">
            <v>8</v>
          </cell>
        </row>
        <row r="368">
          <cell r="A368" t="str">
            <v>Result365</v>
          </cell>
          <cell r="B368">
            <v>2036</v>
          </cell>
          <cell r="C368" t="str">
            <v>55W T5 4-Lamp</v>
          </cell>
          <cell r="D368">
            <v>220</v>
          </cell>
          <cell r="E368">
            <v>8</v>
          </cell>
        </row>
        <row r="369">
          <cell r="A369" t="str">
            <v>Result366</v>
          </cell>
          <cell r="B369">
            <v>2038</v>
          </cell>
          <cell r="C369" t="str">
            <v>24W T5 HO 1-Lamp</v>
          </cell>
          <cell r="D369">
            <v>29</v>
          </cell>
          <cell r="E369">
            <v>2</v>
          </cell>
        </row>
        <row r="370">
          <cell r="A370" t="str">
            <v>Result367</v>
          </cell>
          <cell r="B370">
            <v>2040</v>
          </cell>
          <cell r="C370" t="str">
            <v>24W T5 HO 2-Lamp</v>
          </cell>
          <cell r="D370">
            <v>55</v>
          </cell>
          <cell r="E370">
            <v>2</v>
          </cell>
        </row>
        <row r="371">
          <cell r="A371" t="str">
            <v>Result368</v>
          </cell>
          <cell r="B371">
            <v>2042</v>
          </cell>
          <cell r="C371" t="str">
            <v>39W T5 HO 1-Lamp</v>
          </cell>
          <cell r="D371">
            <v>43</v>
          </cell>
          <cell r="E371">
            <v>2</v>
          </cell>
        </row>
        <row r="372">
          <cell r="A372" t="str">
            <v>Result369</v>
          </cell>
          <cell r="B372">
            <v>2044</v>
          </cell>
          <cell r="C372" t="str">
            <v>39W T5 HO 2-Lamp</v>
          </cell>
          <cell r="D372">
            <v>85</v>
          </cell>
          <cell r="E372">
            <v>2</v>
          </cell>
        </row>
        <row r="373">
          <cell r="A373" t="str">
            <v>Result370</v>
          </cell>
          <cell r="B373">
            <v>8082</v>
          </cell>
          <cell r="C373" t="str">
            <v>Traffic Signal 12" Ball (any color)</v>
          </cell>
          <cell r="D373">
            <v>150</v>
          </cell>
        </row>
        <row r="374">
          <cell r="A374" t="str">
            <v>Result371</v>
          </cell>
          <cell r="B374">
            <v>8083</v>
          </cell>
          <cell r="C374" t="str">
            <v>Traffic Signal 8" Ball (any color)</v>
          </cell>
          <cell r="D374">
            <v>67</v>
          </cell>
        </row>
        <row r="375">
          <cell r="A375" t="str">
            <v>Result372</v>
          </cell>
          <cell r="B375">
            <v>8084</v>
          </cell>
          <cell r="C375" t="str">
            <v>Traffic Signal Arrow (any color)</v>
          </cell>
          <cell r="D375">
            <v>150</v>
          </cell>
        </row>
        <row r="376">
          <cell r="A376" t="str">
            <v>Result373</v>
          </cell>
          <cell r="B376">
            <v>8085</v>
          </cell>
          <cell r="C376" t="str">
            <v>Traffic Signal hand/man combo</v>
          </cell>
          <cell r="D376">
            <v>69</v>
          </cell>
        </row>
        <row r="377">
          <cell r="A377" t="str">
            <v>Result374</v>
          </cell>
          <cell r="B377">
            <v>5001</v>
          </cell>
          <cell r="C377" t="str">
            <v>Traffic Signal 12" red ball LED</v>
          </cell>
          <cell r="D377">
            <v>17</v>
          </cell>
          <cell r="E377">
            <v>25</v>
          </cell>
        </row>
        <row r="378">
          <cell r="A378" t="str">
            <v>Result375</v>
          </cell>
          <cell r="B378">
            <v>5003</v>
          </cell>
          <cell r="C378" t="str">
            <v>Traffic Signal 12" green ball LED</v>
          </cell>
          <cell r="D378">
            <v>15</v>
          </cell>
          <cell r="E378">
            <v>65</v>
          </cell>
        </row>
        <row r="379">
          <cell r="A379" t="str">
            <v>Result376</v>
          </cell>
          <cell r="B379">
            <v>5005</v>
          </cell>
          <cell r="C379" t="str">
            <v>Traffic Signal 12" yellow ball LED</v>
          </cell>
          <cell r="D379">
            <v>24</v>
          </cell>
          <cell r="E379">
            <v>25</v>
          </cell>
        </row>
        <row r="380">
          <cell r="A380" t="str">
            <v>Result377</v>
          </cell>
          <cell r="B380">
            <v>5007</v>
          </cell>
          <cell r="C380" t="str">
            <v>Traffic Signal 8" red ball LED</v>
          </cell>
          <cell r="D380">
            <v>13</v>
          </cell>
          <cell r="E380">
            <v>15</v>
          </cell>
        </row>
        <row r="381">
          <cell r="A381" t="str">
            <v>Result378</v>
          </cell>
          <cell r="B381">
            <v>5009</v>
          </cell>
          <cell r="C381" t="str">
            <v>Traffic Signal 8" green ball LED</v>
          </cell>
          <cell r="D381">
            <v>12</v>
          </cell>
          <cell r="E381">
            <v>40</v>
          </cell>
        </row>
        <row r="382">
          <cell r="A382" t="str">
            <v>Result379</v>
          </cell>
          <cell r="B382">
            <v>5011</v>
          </cell>
          <cell r="C382" t="str">
            <v>Traffic Signal 8" yellow ball LED</v>
          </cell>
          <cell r="D382">
            <v>10</v>
          </cell>
          <cell r="E382">
            <v>15</v>
          </cell>
        </row>
        <row r="383">
          <cell r="A383" t="str">
            <v>Result380</v>
          </cell>
          <cell r="B383">
            <v>5013</v>
          </cell>
          <cell r="C383" t="str">
            <v>Traffic Signal 12" red arrow LED</v>
          </cell>
          <cell r="D383">
            <v>12</v>
          </cell>
          <cell r="E383">
            <v>25</v>
          </cell>
        </row>
        <row r="384">
          <cell r="A384" t="str">
            <v>Result381</v>
          </cell>
          <cell r="B384">
            <v>5015</v>
          </cell>
          <cell r="C384" t="str">
            <v>Traffic Signal 12" green arrow LED</v>
          </cell>
          <cell r="D384">
            <v>11</v>
          </cell>
          <cell r="E384">
            <v>65</v>
          </cell>
        </row>
        <row r="385">
          <cell r="A385" t="str">
            <v>Result382</v>
          </cell>
          <cell r="B385">
            <v>5017</v>
          </cell>
          <cell r="C385" t="str">
            <v>Traffic Signal 12" yellow arrow LED</v>
          </cell>
          <cell r="D385">
            <v>10</v>
          </cell>
          <cell r="E385">
            <v>25</v>
          </cell>
        </row>
        <row r="386">
          <cell r="A386" t="str">
            <v>Result383</v>
          </cell>
          <cell r="B386">
            <v>5023</v>
          </cell>
          <cell r="C386" t="str">
            <v>Traffic Singal 9" hand LED</v>
          </cell>
          <cell r="D386">
            <v>5</v>
          </cell>
          <cell r="E386">
            <v>25</v>
          </cell>
        </row>
        <row r="387">
          <cell r="A387" t="str">
            <v>Result384</v>
          </cell>
          <cell r="B387">
            <v>5019</v>
          </cell>
          <cell r="C387" t="str">
            <v>Traffic Singal 12" hand LED</v>
          </cell>
          <cell r="D387">
            <v>16</v>
          </cell>
          <cell r="E387">
            <v>40</v>
          </cell>
        </row>
        <row r="388">
          <cell r="A388" t="str">
            <v>Result385</v>
          </cell>
          <cell r="B388">
            <v>5021</v>
          </cell>
          <cell r="C388" t="str">
            <v>Traffic Singal 12" man LED</v>
          </cell>
          <cell r="D388">
            <v>12</v>
          </cell>
          <cell r="E388">
            <v>40</v>
          </cell>
        </row>
        <row r="389">
          <cell r="A389" t="str">
            <v>Result386</v>
          </cell>
          <cell r="B389">
            <v>5025</v>
          </cell>
          <cell r="C389" t="str">
            <v>Traffic Singal 12" combo hand/man/cntdwn LED</v>
          </cell>
          <cell r="D389">
            <v>17</v>
          </cell>
          <cell r="E389">
            <v>60</v>
          </cell>
        </row>
        <row r="390">
          <cell r="A390" t="str">
            <v>Result387</v>
          </cell>
          <cell r="B390">
            <v>5000</v>
          </cell>
          <cell r="C390" t="str">
            <v>Traffic Signal 12" red ball LED</v>
          </cell>
          <cell r="D390">
            <v>17</v>
          </cell>
          <cell r="E390">
            <v>12.5</v>
          </cell>
        </row>
        <row r="391">
          <cell r="A391" t="str">
            <v>Result388</v>
          </cell>
          <cell r="B391">
            <v>5002</v>
          </cell>
          <cell r="C391" t="str">
            <v>Traffic Signal 12" green ball LED</v>
          </cell>
          <cell r="D391">
            <v>15</v>
          </cell>
          <cell r="E391">
            <v>32.5</v>
          </cell>
        </row>
        <row r="392">
          <cell r="A392" t="str">
            <v>Result389</v>
          </cell>
          <cell r="B392">
            <v>5004</v>
          </cell>
          <cell r="C392" t="str">
            <v>Traffic Signal 12" yellow ball LED</v>
          </cell>
          <cell r="D392">
            <v>24</v>
          </cell>
          <cell r="E392">
            <v>12.5</v>
          </cell>
        </row>
        <row r="393">
          <cell r="A393" t="str">
            <v>Result390</v>
          </cell>
          <cell r="B393">
            <v>5006</v>
          </cell>
          <cell r="C393" t="str">
            <v>Traffic Signal 8" red ball LED</v>
          </cell>
          <cell r="D393">
            <v>13</v>
          </cell>
          <cell r="E393">
            <v>7.5</v>
          </cell>
        </row>
        <row r="394">
          <cell r="A394" t="str">
            <v>Result391</v>
          </cell>
          <cell r="B394">
            <v>5008</v>
          </cell>
          <cell r="C394" t="str">
            <v>Traffic Signal 8" green ball LED</v>
          </cell>
          <cell r="D394">
            <v>12</v>
          </cell>
          <cell r="E394">
            <v>20</v>
          </cell>
        </row>
        <row r="395">
          <cell r="A395" t="str">
            <v>Result392</v>
          </cell>
          <cell r="B395">
            <v>5010</v>
          </cell>
          <cell r="C395" t="str">
            <v>Traffic Signal 8" yellow ball LED</v>
          </cell>
          <cell r="D395">
            <v>10</v>
          </cell>
          <cell r="E395">
            <v>7.5</v>
          </cell>
        </row>
        <row r="396">
          <cell r="A396" t="str">
            <v>Result393</v>
          </cell>
          <cell r="B396">
            <v>5012</v>
          </cell>
          <cell r="C396" t="str">
            <v>Traffic Signal 12" red arrow LED</v>
          </cell>
          <cell r="D396">
            <v>12</v>
          </cell>
          <cell r="E396">
            <v>12.5</v>
          </cell>
        </row>
        <row r="397">
          <cell r="A397" t="str">
            <v>Result394</v>
          </cell>
          <cell r="B397">
            <v>5014</v>
          </cell>
          <cell r="C397" t="str">
            <v>Traffic Signal 12" green arrow LED</v>
          </cell>
          <cell r="D397">
            <v>11</v>
          </cell>
          <cell r="E397">
            <v>32.5</v>
          </cell>
        </row>
        <row r="398">
          <cell r="A398" t="str">
            <v>Result395</v>
          </cell>
          <cell r="B398">
            <v>5016</v>
          </cell>
          <cell r="C398" t="str">
            <v>Traffic Signal 12" yellow arrow LED</v>
          </cell>
          <cell r="D398">
            <v>10</v>
          </cell>
          <cell r="E398">
            <v>12.5</v>
          </cell>
        </row>
        <row r="399">
          <cell r="A399" t="str">
            <v>Result396</v>
          </cell>
          <cell r="B399">
            <v>5022</v>
          </cell>
          <cell r="C399" t="str">
            <v>Traffic Singal 9" hand LED</v>
          </cell>
          <cell r="D399">
            <v>5</v>
          </cell>
          <cell r="E399">
            <v>12.5</v>
          </cell>
        </row>
        <row r="400">
          <cell r="A400" t="str">
            <v>Result397</v>
          </cell>
          <cell r="B400">
            <v>5018</v>
          </cell>
          <cell r="C400" t="str">
            <v>Traffic Singal 12" hand LED</v>
          </cell>
          <cell r="D400">
            <v>16</v>
          </cell>
          <cell r="E400">
            <v>20</v>
          </cell>
        </row>
        <row r="401">
          <cell r="A401" t="str">
            <v>Result398</v>
          </cell>
          <cell r="B401">
            <v>5020</v>
          </cell>
          <cell r="C401" t="str">
            <v>Traffic Singal 12" man LED</v>
          </cell>
          <cell r="D401">
            <v>12</v>
          </cell>
          <cell r="E401">
            <v>20</v>
          </cell>
        </row>
        <row r="402">
          <cell r="A402" t="str">
            <v>Result399</v>
          </cell>
          <cell r="B402">
            <v>5024</v>
          </cell>
          <cell r="C402" t="str">
            <v>Traffic Singal 12" combo hand/man/cntdwn LED</v>
          </cell>
          <cell r="D402">
            <v>17</v>
          </cell>
          <cell r="E402">
            <v>30</v>
          </cell>
        </row>
        <row r="403">
          <cell r="A403" t="str">
            <v>Result401</v>
          </cell>
          <cell r="B403">
            <v>460</v>
          </cell>
          <cell r="C403" t="str">
            <v>Low Watt (28W or less) 4' T8 Lamps Only</v>
          </cell>
          <cell r="D403">
            <v>28</v>
          </cell>
          <cell r="E403">
            <v>0.75</v>
          </cell>
        </row>
        <row r="404">
          <cell r="A404" t="str">
            <v>Result402</v>
          </cell>
          <cell r="B404">
            <v>461</v>
          </cell>
          <cell r="C404" t="str">
            <v>Low Watt (28W or less) 4' T8 Lamps Only</v>
          </cell>
          <cell r="D404">
            <v>28</v>
          </cell>
          <cell r="E404">
            <v>0.75</v>
          </cell>
        </row>
        <row r="405">
          <cell r="A405" t="str">
            <v>Result403</v>
          </cell>
          <cell r="B405">
            <v>1269</v>
          </cell>
          <cell r="C405" t="str">
            <v>Industrial Multi-CFL 9-Lamp (400W HID base)</v>
          </cell>
          <cell r="D405">
            <v>318</v>
          </cell>
          <cell r="E405">
            <v>30</v>
          </cell>
        </row>
        <row r="406">
          <cell r="A406" t="str">
            <v>Result404</v>
          </cell>
          <cell r="B406">
            <v>1268</v>
          </cell>
          <cell r="C406" t="str">
            <v>Industrial Multi-CFL 9-Lamp (400W HID base)</v>
          </cell>
          <cell r="D406">
            <v>318</v>
          </cell>
          <cell r="E406">
            <v>15</v>
          </cell>
        </row>
        <row r="407">
          <cell r="A407" t="str">
            <v>Result405</v>
          </cell>
          <cell r="B407">
            <v>438</v>
          </cell>
          <cell r="C407" t="str">
            <v>3' F25T8 4-Lamp</v>
          </cell>
          <cell r="D407">
            <v>85</v>
          </cell>
          <cell r="E407">
            <v>15</v>
          </cell>
        </row>
        <row r="408">
          <cell r="A408" t="str">
            <v>Result406</v>
          </cell>
          <cell r="B408">
            <v>439</v>
          </cell>
          <cell r="C408" t="str">
            <v>3' F258 w/refl 4-Lamp</v>
          </cell>
          <cell r="D408">
            <v>85</v>
          </cell>
          <cell r="E408">
            <v>19</v>
          </cell>
        </row>
        <row r="409">
          <cell r="A409" t="str">
            <v>Result407</v>
          </cell>
          <cell r="B409">
            <v>445</v>
          </cell>
          <cell r="C409" t="str">
            <v>4' F32T8 HBF w/refl  High Bay application 1-Lamp</v>
          </cell>
          <cell r="D409">
            <v>37</v>
          </cell>
          <cell r="E409">
            <v>8</v>
          </cell>
        </row>
        <row r="410">
          <cell r="A410" t="str">
            <v>Result408</v>
          </cell>
          <cell r="B410">
            <v>447</v>
          </cell>
          <cell r="C410" t="str">
            <v>4' F32T8 HBF w/refl  High Bay application 2-Lamp</v>
          </cell>
          <cell r="D410">
            <v>72</v>
          </cell>
          <cell r="E410">
            <v>15</v>
          </cell>
        </row>
        <row r="411">
          <cell r="A411" t="str">
            <v>Result409</v>
          </cell>
          <cell r="B411">
            <v>449</v>
          </cell>
          <cell r="C411" t="str">
            <v>4' F32T8 HBF w/refl  High Bay application 3-Lamp</v>
          </cell>
          <cell r="D411">
            <v>107</v>
          </cell>
          <cell r="E411">
            <v>50</v>
          </cell>
        </row>
        <row r="412">
          <cell r="A412" t="str">
            <v>Result410</v>
          </cell>
          <cell r="B412">
            <v>446</v>
          </cell>
          <cell r="C412" t="str">
            <v>4' F32T8 HBF w/refl  High Bay application 1-Lamp</v>
          </cell>
          <cell r="D412">
            <v>37</v>
          </cell>
          <cell r="E412">
            <v>4</v>
          </cell>
        </row>
        <row r="413">
          <cell r="A413" t="str">
            <v>Result411</v>
          </cell>
          <cell r="B413">
            <v>448</v>
          </cell>
          <cell r="C413" t="str">
            <v>4' F32T8 HBF w/refl  High Bay application 2-Lamp</v>
          </cell>
          <cell r="D413">
            <v>72</v>
          </cell>
          <cell r="E413">
            <v>7.5</v>
          </cell>
        </row>
        <row r="414">
          <cell r="A414" t="str">
            <v>Result412</v>
          </cell>
          <cell r="B414">
            <v>450</v>
          </cell>
          <cell r="C414" t="str">
            <v>4' F32T8 HBF w/refl  High Bay application 3-Lamp</v>
          </cell>
          <cell r="D414">
            <v>107</v>
          </cell>
          <cell r="E414">
            <v>15</v>
          </cell>
        </row>
        <row r="415">
          <cell r="A415" t="str">
            <v>Result413</v>
          </cell>
          <cell r="B415">
            <v>440</v>
          </cell>
          <cell r="C415" t="str">
            <v>4' F32 Super T8 6-Lamp</v>
          </cell>
          <cell r="D415">
            <v>159</v>
          </cell>
          <cell r="E415">
            <v>31</v>
          </cell>
        </row>
        <row r="416">
          <cell r="A416" t="str">
            <v>Result414</v>
          </cell>
          <cell r="B416">
            <v>451</v>
          </cell>
          <cell r="C416" t="str">
            <v>4' F32 Super T8 1-Lamp</v>
          </cell>
          <cell r="D416">
            <v>26</v>
          </cell>
          <cell r="E416">
            <v>1.75</v>
          </cell>
        </row>
        <row r="417">
          <cell r="A417" t="str">
            <v>Result415</v>
          </cell>
          <cell r="B417">
            <v>452</v>
          </cell>
          <cell r="C417" t="str">
            <v>4' F32 Super T8 2-Lamp</v>
          </cell>
          <cell r="D417">
            <v>53</v>
          </cell>
          <cell r="E417">
            <v>1.75</v>
          </cell>
        </row>
        <row r="418">
          <cell r="A418" t="str">
            <v>Result416</v>
          </cell>
          <cell r="B418">
            <v>453</v>
          </cell>
          <cell r="C418" t="str">
            <v>4' F32 Super T8 3-Lamp</v>
          </cell>
          <cell r="D418">
            <v>80</v>
          </cell>
          <cell r="E418">
            <v>2.25</v>
          </cell>
        </row>
        <row r="419">
          <cell r="A419" t="str">
            <v>Result417</v>
          </cell>
          <cell r="B419">
            <v>454</v>
          </cell>
          <cell r="C419" t="str">
            <v>4' F32 Super T8 4-Lamp</v>
          </cell>
          <cell r="D419">
            <v>106</v>
          </cell>
          <cell r="E419">
            <v>2.25</v>
          </cell>
        </row>
        <row r="420">
          <cell r="A420" t="str">
            <v>Result418</v>
          </cell>
          <cell r="B420">
            <v>455</v>
          </cell>
          <cell r="C420" t="str">
            <v>4' F32 Super T8 6-Lamp</v>
          </cell>
          <cell r="D420">
            <v>159</v>
          </cell>
          <cell r="E420">
            <v>2.75</v>
          </cell>
        </row>
        <row r="421">
          <cell r="A421" t="str">
            <v>Result419</v>
          </cell>
          <cell r="B421">
            <v>444</v>
          </cell>
          <cell r="C421" t="str">
            <v>4' F32 Super T8 w/refl 3-Lamp</v>
          </cell>
          <cell r="D421">
            <v>80</v>
          </cell>
          <cell r="E421">
            <v>24</v>
          </cell>
        </row>
        <row r="422">
          <cell r="A422" t="str">
            <v>Result420</v>
          </cell>
          <cell r="B422">
            <v>441</v>
          </cell>
          <cell r="C422" t="str">
            <v>4' F32 Super T8 w/refl 4-Lamp</v>
          </cell>
          <cell r="D422">
            <v>106</v>
          </cell>
          <cell r="E422">
            <v>24</v>
          </cell>
        </row>
        <row r="423">
          <cell r="A423" t="str">
            <v>Result421</v>
          </cell>
          <cell r="B423">
            <v>442</v>
          </cell>
          <cell r="C423" t="str">
            <v>4' F32 Super T8 w/refl 6-Lamp</v>
          </cell>
          <cell r="D423">
            <v>159</v>
          </cell>
          <cell r="E423">
            <v>35</v>
          </cell>
        </row>
        <row r="424">
          <cell r="A424" t="str">
            <v>Result422</v>
          </cell>
          <cell r="B424">
            <v>443</v>
          </cell>
          <cell r="C424" t="str">
            <v>4' F32 Super T8 w/refl 8-Lamp</v>
          </cell>
          <cell r="D424">
            <v>212</v>
          </cell>
          <cell r="E424">
            <v>44</v>
          </cell>
        </row>
        <row r="425">
          <cell r="A425" t="str">
            <v>Result423</v>
          </cell>
          <cell r="B425">
            <v>456</v>
          </cell>
          <cell r="C425" t="str">
            <v>4' F32 Super T8 w/refl 3-Lamp</v>
          </cell>
          <cell r="D425">
            <v>80</v>
          </cell>
          <cell r="E425">
            <v>3.75</v>
          </cell>
        </row>
        <row r="426">
          <cell r="A426" t="str">
            <v>Result424</v>
          </cell>
          <cell r="B426">
            <v>457</v>
          </cell>
          <cell r="C426" t="str">
            <v>4' F32 Super T8 w/refl 4-Lamp</v>
          </cell>
          <cell r="D426">
            <v>106</v>
          </cell>
          <cell r="E426">
            <v>4.25</v>
          </cell>
        </row>
        <row r="427">
          <cell r="A427" t="str">
            <v>Result425</v>
          </cell>
          <cell r="B427">
            <v>458</v>
          </cell>
          <cell r="C427" t="str">
            <v>4' F32 Super T8 w/refl 6-Lamp</v>
          </cell>
          <cell r="D427">
            <v>159</v>
          </cell>
          <cell r="E427">
            <v>4.75</v>
          </cell>
        </row>
        <row r="428">
          <cell r="A428" t="str">
            <v>Result426</v>
          </cell>
          <cell r="B428">
            <v>459</v>
          </cell>
          <cell r="C428" t="str">
            <v>4' F32 Super T8 w/refl 8-Lamp</v>
          </cell>
          <cell r="D428">
            <v>212</v>
          </cell>
          <cell r="E428">
            <v>6.75</v>
          </cell>
        </row>
        <row r="429">
          <cell r="A429" t="str">
            <v>Result427</v>
          </cell>
          <cell r="B429">
            <v>967</v>
          </cell>
          <cell r="C429" t="str">
            <v>575W PS MH 1-Lamp</v>
          </cell>
          <cell r="D429">
            <v>620</v>
          </cell>
          <cell r="E429">
            <v>85</v>
          </cell>
        </row>
        <row r="430">
          <cell r="A430" t="str">
            <v>Result428</v>
          </cell>
          <cell r="B430">
            <v>966</v>
          </cell>
          <cell r="C430" t="str">
            <v>575W PS MH 1-Lamp</v>
          </cell>
          <cell r="D430">
            <v>620</v>
          </cell>
          <cell r="E430">
            <v>20</v>
          </cell>
        </row>
      </sheetData>
      <sheetData sheetId="8">
        <row r="2">
          <cell r="A2" t="str">
            <v>Node1</v>
          </cell>
          <cell r="B2" t="str">
            <v>Equipment Category</v>
          </cell>
        </row>
        <row r="3">
          <cell r="A3" t="str">
            <v>Node2</v>
          </cell>
          <cell r="B3" t="str">
            <v>Equipment Category</v>
          </cell>
          <cell r="C3" t="str">
            <v>Lamp Length</v>
          </cell>
        </row>
        <row r="4">
          <cell r="A4" t="str">
            <v>Node3</v>
          </cell>
          <cell r="B4" t="str">
            <v>Equipment Category</v>
          </cell>
          <cell r="C4" t="str">
            <v>Lamp Length</v>
          </cell>
          <cell r="D4" t="str">
            <v>Description</v>
          </cell>
        </row>
        <row r="5">
          <cell r="A5" t="str">
            <v>Node4</v>
          </cell>
          <cell r="B5" t="str">
            <v>Equipment Category</v>
          </cell>
          <cell r="C5" t="str">
            <v>Lamp Length</v>
          </cell>
          <cell r="D5" t="str">
            <v>Description</v>
          </cell>
          <cell r="E5" t="str">
            <v>Number Of Lamps</v>
          </cell>
        </row>
        <row r="6">
          <cell r="A6" t="str">
            <v>Node5</v>
          </cell>
          <cell r="B6" t="str">
            <v>Equipment Category</v>
          </cell>
          <cell r="C6" t="str">
            <v>Lamp Length</v>
          </cell>
          <cell r="D6" t="str">
            <v>Description</v>
          </cell>
        </row>
        <row r="7">
          <cell r="A7" t="str">
            <v>Node6</v>
          </cell>
          <cell r="B7" t="str">
            <v>Equipment Category</v>
          </cell>
          <cell r="C7" t="str">
            <v>Lamp Length</v>
          </cell>
          <cell r="D7" t="str">
            <v>Description</v>
          </cell>
          <cell r="E7" t="str">
            <v>Number Of Lamps</v>
          </cell>
        </row>
        <row r="8">
          <cell r="A8" t="str">
            <v>Node7</v>
          </cell>
          <cell r="B8" t="str">
            <v>Equipment Category</v>
          </cell>
          <cell r="C8" t="str">
            <v>Lamp Length</v>
          </cell>
          <cell r="D8" t="str">
            <v>Description</v>
          </cell>
          <cell r="E8" t="str">
            <v>Number Of Lamps</v>
          </cell>
        </row>
        <row r="9">
          <cell r="A9" t="str">
            <v>Node8</v>
          </cell>
          <cell r="B9" t="str">
            <v>Equipment Category</v>
          </cell>
          <cell r="C9" t="str">
            <v>Lamp Length</v>
          </cell>
          <cell r="D9" t="str">
            <v>Description</v>
          </cell>
        </row>
        <row r="10">
          <cell r="A10" t="str">
            <v>Node9</v>
          </cell>
          <cell r="B10" t="str">
            <v>Equipment Category</v>
          </cell>
          <cell r="C10" t="str">
            <v>Lamp Length</v>
          </cell>
          <cell r="D10" t="str">
            <v>Description</v>
          </cell>
          <cell r="E10" t="str">
            <v>Number Of Lamps</v>
          </cell>
        </row>
        <row r="11">
          <cell r="A11" t="str">
            <v>Node10</v>
          </cell>
          <cell r="B11" t="str">
            <v>Equipment Category</v>
          </cell>
          <cell r="C11" t="str">
            <v>Lamp Length</v>
          </cell>
          <cell r="D11" t="str">
            <v>Description</v>
          </cell>
          <cell r="E11" t="str">
            <v>Number Of Lamps</v>
          </cell>
        </row>
        <row r="12">
          <cell r="A12" t="str">
            <v>Node11</v>
          </cell>
          <cell r="B12" t="str">
            <v>Equipment Category</v>
          </cell>
          <cell r="C12" t="str">
            <v>Lamp Length</v>
          </cell>
          <cell r="D12" t="str">
            <v>Description</v>
          </cell>
          <cell r="E12" t="str">
            <v>Number Of Lamps</v>
          </cell>
        </row>
        <row r="13">
          <cell r="A13" t="str">
            <v>Node12</v>
          </cell>
          <cell r="B13" t="str">
            <v>Equipment Category</v>
          </cell>
          <cell r="C13" t="str">
            <v>Lamp Length</v>
          </cell>
          <cell r="D13" t="str">
            <v>Description</v>
          </cell>
          <cell r="E13" t="str">
            <v>Number Of Lamps</v>
          </cell>
        </row>
        <row r="14">
          <cell r="A14" t="str">
            <v>Node13</v>
          </cell>
          <cell r="B14" t="str">
            <v>Equipment Category</v>
          </cell>
          <cell r="C14" t="str">
            <v>Lamp Length</v>
          </cell>
          <cell r="D14" t="str">
            <v>Description</v>
          </cell>
          <cell r="E14" t="str">
            <v>Number Of Lamps</v>
          </cell>
        </row>
        <row r="15">
          <cell r="A15" t="str">
            <v>Node14</v>
          </cell>
          <cell r="B15" t="str">
            <v>Equipment Category</v>
          </cell>
          <cell r="C15" t="str">
            <v>Lamp Length</v>
          </cell>
          <cell r="D15" t="str">
            <v>Description</v>
          </cell>
        </row>
        <row r="16">
          <cell r="A16" t="str">
            <v>Node15</v>
          </cell>
          <cell r="B16" t="str">
            <v>Equipment Category</v>
          </cell>
          <cell r="C16" t="str">
            <v>Lamp Length</v>
          </cell>
          <cell r="D16" t="str">
            <v>Description</v>
          </cell>
          <cell r="E16" t="str">
            <v>Number Of Lamps</v>
          </cell>
        </row>
        <row r="17">
          <cell r="A17" t="str">
            <v>Node16</v>
          </cell>
          <cell r="B17" t="str">
            <v>Equipment Category</v>
          </cell>
          <cell r="C17" t="str">
            <v>Lamp Length</v>
          </cell>
          <cell r="D17" t="str">
            <v>Description</v>
          </cell>
          <cell r="E17" t="str">
            <v>Number Of Lamps</v>
          </cell>
        </row>
        <row r="18">
          <cell r="A18" t="str">
            <v>Node17</v>
          </cell>
          <cell r="B18" t="str">
            <v>Equipment Category</v>
          </cell>
          <cell r="C18" t="str">
            <v>Lamp Length</v>
          </cell>
          <cell r="D18" t="str">
            <v>Description</v>
          </cell>
          <cell r="E18" t="str">
            <v>Number Of Lamps</v>
          </cell>
        </row>
        <row r="19">
          <cell r="A19" t="str">
            <v>Node18</v>
          </cell>
          <cell r="B19" t="str">
            <v>Equipment Category</v>
          </cell>
          <cell r="C19" t="str">
            <v>Lamp Length</v>
          </cell>
          <cell r="D19" t="str">
            <v>Description</v>
          </cell>
        </row>
        <row r="20">
          <cell r="A20" t="str">
            <v>Node19</v>
          </cell>
          <cell r="B20" t="str">
            <v>Equipment Category</v>
          </cell>
          <cell r="C20" t="str">
            <v>Lamp Length</v>
          </cell>
          <cell r="D20" t="str">
            <v>Description</v>
          </cell>
          <cell r="E20" t="str">
            <v>Number Of Lamps</v>
          </cell>
        </row>
        <row r="21">
          <cell r="A21" t="str">
            <v>Node20</v>
          </cell>
          <cell r="B21" t="str">
            <v>Equipment Category</v>
          </cell>
          <cell r="C21" t="str">
            <v>Lamp Length</v>
          </cell>
          <cell r="D21" t="str">
            <v>Description</v>
          </cell>
          <cell r="E21" t="str">
            <v>Number Of Lamps</v>
          </cell>
        </row>
        <row r="22">
          <cell r="A22" t="str">
            <v>Node21</v>
          </cell>
          <cell r="B22" t="str">
            <v>Equipment Category</v>
          </cell>
          <cell r="C22" t="str">
            <v>Lamp Length</v>
          </cell>
          <cell r="D22" t="str">
            <v>Description</v>
          </cell>
          <cell r="E22" t="str">
            <v>Number Of Lamps</v>
          </cell>
        </row>
        <row r="23">
          <cell r="A23" t="str">
            <v>Node22</v>
          </cell>
          <cell r="B23" t="str">
            <v>Equipment Category</v>
          </cell>
          <cell r="C23" t="str">
            <v>Lamp Length</v>
          </cell>
          <cell r="D23" t="str">
            <v>Description</v>
          </cell>
        </row>
        <row r="24">
          <cell r="A24" t="str">
            <v>Node23</v>
          </cell>
          <cell r="B24" t="str">
            <v>Equipment Category</v>
          </cell>
          <cell r="C24" t="str">
            <v>Lamp Length</v>
          </cell>
          <cell r="D24" t="str">
            <v>Description</v>
          </cell>
          <cell r="E24" t="str">
            <v>Number Of Lamps</v>
          </cell>
        </row>
        <row r="25">
          <cell r="A25" t="str">
            <v>Node24</v>
          </cell>
          <cell r="B25" t="str">
            <v>Equipment Category</v>
          </cell>
          <cell r="C25" t="str">
            <v>Lamp Length</v>
          </cell>
          <cell r="D25" t="str">
            <v>Description</v>
          </cell>
          <cell r="E25" t="str">
            <v>Number Of Lamps</v>
          </cell>
        </row>
        <row r="26">
          <cell r="A26" t="str">
            <v>Node25</v>
          </cell>
          <cell r="B26" t="str">
            <v>Equipment Category</v>
          </cell>
          <cell r="C26" t="str">
            <v>Lamp Length</v>
          </cell>
          <cell r="D26" t="str">
            <v>Description</v>
          </cell>
          <cell r="E26" t="str">
            <v>Number Of Lamps</v>
          </cell>
        </row>
        <row r="27">
          <cell r="A27" t="str">
            <v>Node26</v>
          </cell>
          <cell r="B27" t="str">
            <v>Equipment Category</v>
          </cell>
          <cell r="C27" t="str">
            <v>Lamp Length</v>
          </cell>
          <cell r="D27" t="str">
            <v>Description</v>
          </cell>
          <cell r="E27" t="str">
            <v>Number Of Lamps</v>
          </cell>
        </row>
        <row r="28">
          <cell r="A28" t="str">
            <v>Node27</v>
          </cell>
          <cell r="B28" t="str">
            <v>Equipment Category</v>
          </cell>
          <cell r="C28" t="str">
            <v>Lamp Length</v>
          </cell>
          <cell r="D28" t="str">
            <v>Description</v>
          </cell>
          <cell r="E28" t="str">
            <v>Number Of Lamps</v>
          </cell>
        </row>
        <row r="29">
          <cell r="A29" t="str">
            <v>Node28</v>
          </cell>
          <cell r="B29" t="str">
            <v>Equipment Category</v>
          </cell>
          <cell r="C29" t="str">
            <v>Lamp Length</v>
          </cell>
          <cell r="D29" t="str">
            <v>Description</v>
          </cell>
          <cell r="E29" t="str">
            <v>Number Of Lamps</v>
          </cell>
        </row>
        <row r="30">
          <cell r="A30" t="str">
            <v>Node29</v>
          </cell>
          <cell r="B30" t="str">
            <v>Equipment Category</v>
          </cell>
          <cell r="C30" t="str">
            <v>Lamp Wattage</v>
          </cell>
        </row>
        <row r="31">
          <cell r="A31" t="str">
            <v>Node30</v>
          </cell>
          <cell r="B31" t="str">
            <v>Equipment Category</v>
          </cell>
          <cell r="C31" t="str">
            <v>Retrofit or New Construction</v>
          </cell>
        </row>
        <row r="32">
          <cell r="A32" t="str">
            <v>Node31</v>
          </cell>
          <cell r="B32" t="str">
            <v>Equipment Category</v>
          </cell>
          <cell r="C32" t="str">
            <v>Retrofit or New Construction</v>
          </cell>
          <cell r="D32" t="str">
            <v>Description</v>
          </cell>
        </row>
        <row r="33">
          <cell r="A33" t="str">
            <v>Node32</v>
          </cell>
          <cell r="B33" t="str">
            <v>Equipment Category</v>
          </cell>
          <cell r="C33" t="str">
            <v>Retrofit or New Construction</v>
          </cell>
          <cell r="D33" t="str">
            <v>Description</v>
          </cell>
        </row>
        <row r="34">
          <cell r="A34" t="str">
            <v>Node33</v>
          </cell>
          <cell r="B34" t="str">
            <v>Equipment Category</v>
          </cell>
          <cell r="C34" t="str">
            <v>Retrofit or New Construction</v>
          </cell>
          <cell r="D34" t="str">
            <v>Description</v>
          </cell>
          <cell r="E34" t="str">
            <v>Number Of Lamps</v>
          </cell>
        </row>
        <row r="35">
          <cell r="A35" t="str">
            <v>Node34</v>
          </cell>
          <cell r="B35" t="str">
            <v>Equipment Category</v>
          </cell>
          <cell r="C35" t="str">
            <v>Retrofit or New Construction</v>
          </cell>
          <cell r="D35" t="str">
            <v>Description</v>
          </cell>
          <cell r="E35" t="str">
            <v>Number Of Lamps</v>
          </cell>
        </row>
        <row r="36">
          <cell r="A36" t="str">
            <v>Node35</v>
          </cell>
          <cell r="B36" t="str">
            <v>Equipment Category</v>
          </cell>
          <cell r="C36" t="str">
            <v>Retrofit or New Construction</v>
          </cell>
          <cell r="D36" t="str">
            <v>Description</v>
          </cell>
          <cell r="E36" t="str">
            <v>Number Of Lamps</v>
          </cell>
        </row>
        <row r="37">
          <cell r="A37" t="str">
            <v>Node36</v>
          </cell>
          <cell r="B37" t="str">
            <v>Equipment Category</v>
          </cell>
          <cell r="C37" t="str">
            <v>Retrofit or New Construction</v>
          </cell>
          <cell r="D37" t="str">
            <v>Description</v>
          </cell>
          <cell r="E37" t="str">
            <v>Number Of Lamps</v>
          </cell>
        </row>
        <row r="38">
          <cell r="A38" t="str">
            <v>Node37</v>
          </cell>
          <cell r="B38" t="str">
            <v>Equipment Category</v>
          </cell>
          <cell r="C38" t="str">
            <v>Retrofit or New Construction</v>
          </cell>
          <cell r="D38" t="str">
            <v>Description</v>
          </cell>
          <cell r="E38" t="str">
            <v>Number Of Lamps</v>
          </cell>
        </row>
        <row r="39">
          <cell r="A39" t="str">
            <v>Node38</v>
          </cell>
          <cell r="B39" t="str">
            <v>Equipment Category</v>
          </cell>
          <cell r="C39" t="str">
            <v>Retrofit or New Construction</v>
          </cell>
          <cell r="D39" t="str">
            <v>Description</v>
          </cell>
          <cell r="E39" t="str">
            <v>Number Of Lamps</v>
          </cell>
        </row>
        <row r="40">
          <cell r="A40" t="str">
            <v>Node39</v>
          </cell>
          <cell r="B40" t="str">
            <v>Equipment Category</v>
          </cell>
          <cell r="C40" t="str">
            <v>Retrofit or New Construction</v>
          </cell>
        </row>
        <row r="41">
          <cell r="A41" t="str">
            <v>Node40</v>
          </cell>
          <cell r="B41" t="str">
            <v>Equipment Category</v>
          </cell>
          <cell r="C41" t="str">
            <v>Retrofit or New Construction</v>
          </cell>
          <cell r="D41" t="str">
            <v>Description</v>
          </cell>
        </row>
        <row r="42">
          <cell r="A42" t="str">
            <v>Node41</v>
          </cell>
          <cell r="B42" t="str">
            <v>Equipment Category</v>
          </cell>
          <cell r="C42" t="str">
            <v>Retrofit or New Construction</v>
          </cell>
          <cell r="D42" t="str">
            <v>Description</v>
          </cell>
        </row>
        <row r="43">
          <cell r="A43" t="str">
            <v>Node42</v>
          </cell>
          <cell r="B43" t="str">
            <v>Equipment Category</v>
          </cell>
          <cell r="C43" t="str">
            <v>Retrofit or New Construction</v>
          </cell>
          <cell r="D43" t="str">
            <v>Description</v>
          </cell>
          <cell r="E43" t="str">
            <v>Number Of Lamps</v>
          </cell>
        </row>
        <row r="44">
          <cell r="A44" t="str">
            <v>Node43</v>
          </cell>
          <cell r="B44" t="str">
            <v>Equipment Category</v>
          </cell>
          <cell r="C44" t="str">
            <v>Retrofit or New Construction</v>
          </cell>
          <cell r="D44" t="str">
            <v>Description</v>
          </cell>
          <cell r="E44" t="str">
            <v>Number Of Lamps</v>
          </cell>
        </row>
        <row r="45">
          <cell r="A45" t="str">
            <v>Node44</v>
          </cell>
          <cell r="B45" t="str">
            <v>Equipment Category</v>
          </cell>
          <cell r="C45" t="str">
            <v>Retrofit or New Construction</v>
          </cell>
          <cell r="D45" t="str">
            <v>Description</v>
          </cell>
          <cell r="E45" t="str">
            <v>Number Of Lamps</v>
          </cell>
        </row>
        <row r="46">
          <cell r="A46" t="str">
            <v>Node45</v>
          </cell>
          <cell r="B46" t="str">
            <v>Equipment Category</v>
          </cell>
          <cell r="C46" t="str">
            <v>Retrofit or New Construction</v>
          </cell>
          <cell r="D46" t="str">
            <v>Description</v>
          </cell>
          <cell r="E46" t="str">
            <v>Number Of Lamps</v>
          </cell>
        </row>
        <row r="47">
          <cell r="A47" t="str">
            <v>Node46</v>
          </cell>
          <cell r="B47" t="str">
            <v>Equipment Category</v>
          </cell>
          <cell r="C47" t="str">
            <v>Retrofit or New Construction</v>
          </cell>
        </row>
        <row r="48">
          <cell r="A48" t="str">
            <v>Node47</v>
          </cell>
          <cell r="B48" t="str">
            <v>Equipment Category</v>
          </cell>
          <cell r="C48" t="str">
            <v>Retrofit or New Construction</v>
          </cell>
          <cell r="D48" t="str">
            <v>Description</v>
          </cell>
        </row>
        <row r="49">
          <cell r="A49" t="str">
            <v>Node48</v>
          </cell>
          <cell r="B49" t="str">
            <v>Equipment Category</v>
          </cell>
          <cell r="C49" t="str">
            <v>Retrofit or New Construction</v>
          </cell>
          <cell r="D49" t="str">
            <v>Description</v>
          </cell>
        </row>
        <row r="50">
          <cell r="A50" t="str">
            <v>Node49</v>
          </cell>
          <cell r="B50" t="str">
            <v>Equipment Category</v>
          </cell>
          <cell r="C50" t="str">
            <v>Retrofit or New Construction</v>
          </cell>
        </row>
        <row r="51">
          <cell r="A51" t="str">
            <v>Node50</v>
          </cell>
          <cell r="B51" t="str">
            <v>Equipment Category</v>
          </cell>
          <cell r="C51" t="str">
            <v>Retrofit or New Construction</v>
          </cell>
          <cell r="D51" t="str">
            <v>Description</v>
          </cell>
        </row>
        <row r="52">
          <cell r="A52" t="str">
            <v>Node51</v>
          </cell>
          <cell r="B52" t="str">
            <v>Equipment Category</v>
          </cell>
          <cell r="C52" t="str">
            <v>Retrofit or New Construction</v>
          </cell>
          <cell r="D52" t="str">
            <v>Description</v>
          </cell>
        </row>
        <row r="53">
          <cell r="A53" t="str">
            <v>Node52</v>
          </cell>
          <cell r="B53" t="str">
            <v>Equipment Category</v>
          </cell>
          <cell r="C53" t="str">
            <v>Retrofit or New Construction</v>
          </cell>
        </row>
        <row r="54">
          <cell r="A54" t="str">
            <v>Node53</v>
          </cell>
          <cell r="B54" t="str">
            <v>Equipment Category</v>
          </cell>
          <cell r="C54" t="str">
            <v>Retrofit or New Construction</v>
          </cell>
          <cell r="D54" t="str">
            <v>Description</v>
          </cell>
        </row>
        <row r="55">
          <cell r="A55" t="str">
            <v>Node54</v>
          </cell>
          <cell r="B55" t="str">
            <v>Equipment Category</v>
          </cell>
          <cell r="C55" t="str">
            <v>Retrofit or New Construction</v>
          </cell>
          <cell r="D55" t="str">
            <v>Description</v>
          </cell>
        </row>
        <row r="56">
          <cell r="A56" t="str">
            <v>Node55</v>
          </cell>
          <cell r="B56" t="str">
            <v>Equipment Category</v>
          </cell>
          <cell r="C56" t="str">
            <v>Retrofit or New Construction</v>
          </cell>
        </row>
        <row r="57">
          <cell r="A57" t="str">
            <v>Node56</v>
          </cell>
          <cell r="B57" t="str">
            <v>Equipment Category</v>
          </cell>
          <cell r="C57" t="str">
            <v>Retrofit or New Construction</v>
          </cell>
          <cell r="D57" t="str">
            <v>Description</v>
          </cell>
        </row>
        <row r="58">
          <cell r="A58" t="str">
            <v>Node57</v>
          </cell>
          <cell r="B58" t="str">
            <v>Equipment Category</v>
          </cell>
          <cell r="C58" t="str">
            <v>Retrofit or New Construction</v>
          </cell>
          <cell r="D58" t="str">
            <v>Description</v>
          </cell>
        </row>
        <row r="59">
          <cell r="A59" t="str">
            <v>Node58</v>
          </cell>
          <cell r="B59" t="str">
            <v>Equipment Category</v>
          </cell>
          <cell r="C59" t="str">
            <v>Retrofit or New Construction</v>
          </cell>
        </row>
        <row r="60">
          <cell r="A60" t="str">
            <v>Node59</v>
          </cell>
          <cell r="B60" t="str">
            <v>Equipment Category</v>
          </cell>
          <cell r="C60" t="str">
            <v>Retrofit or New Construction</v>
          </cell>
          <cell r="D60" t="str">
            <v>Description</v>
          </cell>
        </row>
        <row r="61">
          <cell r="A61" t="str">
            <v>Node60</v>
          </cell>
          <cell r="B61" t="str">
            <v>Equipment Category</v>
          </cell>
          <cell r="C61" t="str">
            <v>Retrofit or New Construction</v>
          </cell>
          <cell r="D61" t="str">
            <v>Description</v>
          </cell>
        </row>
        <row r="62">
          <cell r="A62" t="str">
            <v>Node61</v>
          </cell>
          <cell r="B62" t="str">
            <v>Equipment Category</v>
          </cell>
          <cell r="C62" t="str">
            <v>Retrofit or New Construction</v>
          </cell>
        </row>
        <row r="63">
          <cell r="A63" t="str">
            <v>Node62</v>
          </cell>
          <cell r="B63" t="str">
            <v>Equipment Category</v>
          </cell>
          <cell r="C63" t="str">
            <v>Retrofit or New Construction</v>
          </cell>
          <cell r="D63" t="str">
            <v>Description</v>
          </cell>
        </row>
        <row r="64">
          <cell r="A64" t="str">
            <v>Node63</v>
          </cell>
          <cell r="B64" t="str">
            <v>Equipment Category</v>
          </cell>
          <cell r="C64" t="str">
            <v>Retrofit or New Construction</v>
          </cell>
          <cell r="D64" t="str">
            <v>Description</v>
          </cell>
        </row>
        <row r="65">
          <cell r="A65" t="str">
            <v>Node64</v>
          </cell>
          <cell r="B65" t="str">
            <v>Equipment Category</v>
          </cell>
          <cell r="C65" t="str">
            <v>Retrofit or New Construction</v>
          </cell>
        </row>
        <row r="66">
          <cell r="A66" t="str">
            <v>Node65</v>
          </cell>
          <cell r="B66" t="str">
            <v>Equipment Category</v>
          </cell>
          <cell r="C66" t="str">
            <v>Retrofit or New Construction</v>
          </cell>
        </row>
        <row r="67">
          <cell r="A67" t="str">
            <v>Node66</v>
          </cell>
          <cell r="B67" t="str">
            <v>Equipment Category</v>
          </cell>
          <cell r="C67" t="str">
            <v>Retrofit or New Construction</v>
          </cell>
          <cell r="D67" t="str">
            <v>Description</v>
          </cell>
        </row>
        <row r="68">
          <cell r="A68" t="str">
            <v>Node67</v>
          </cell>
          <cell r="B68" t="str">
            <v>Equipment Category</v>
          </cell>
          <cell r="C68" t="str">
            <v>Retrofit or New Construction</v>
          </cell>
          <cell r="D68" t="str">
            <v>Description</v>
          </cell>
        </row>
        <row r="69">
          <cell r="A69" t="str">
            <v>Node68</v>
          </cell>
          <cell r="B69" t="str">
            <v>Equipment Category</v>
          </cell>
          <cell r="C69" t="str">
            <v>Retrofit or New Construction</v>
          </cell>
        </row>
        <row r="70">
          <cell r="A70" t="str">
            <v>Node69</v>
          </cell>
          <cell r="B70" t="str">
            <v>Equipment Category</v>
          </cell>
          <cell r="C70" t="str">
            <v>Retrofit or New Construction</v>
          </cell>
          <cell r="D70" t="str">
            <v>Lamp Length</v>
          </cell>
        </row>
        <row r="71">
          <cell r="A71" t="str">
            <v>Node70</v>
          </cell>
          <cell r="B71" t="str">
            <v>Equipment Category</v>
          </cell>
          <cell r="C71" t="str">
            <v>Retrofit or New Construction</v>
          </cell>
          <cell r="D71" t="str">
            <v>Lamp Length</v>
          </cell>
          <cell r="E71" t="str">
            <v>Description</v>
          </cell>
        </row>
        <row r="72">
          <cell r="A72" t="str">
            <v>Node71</v>
          </cell>
          <cell r="B72" t="str">
            <v>Equipment Category</v>
          </cell>
          <cell r="C72" t="str">
            <v>Retrofit or New Construction</v>
          </cell>
          <cell r="D72" t="str">
            <v>Lamp Length</v>
          </cell>
          <cell r="E72" t="str">
            <v>Description</v>
          </cell>
        </row>
        <row r="73">
          <cell r="A73" t="str">
            <v>Node72</v>
          </cell>
          <cell r="B73" t="str">
            <v>Equipment Category</v>
          </cell>
          <cell r="C73" t="str">
            <v>Retrofit or New Construction</v>
          </cell>
          <cell r="D73" t="str">
            <v>Lamp Length</v>
          </cell>
          <cell r="E73" t="str">
            <v>Description</v>
          </cell>
        </row>
        <row r="74">
          <cell r="A74" t="str">
            <v>Node73</v>
          </cell>
          <cell r="B74" t="str">
            <v>Equipment Category</v>
          </cell>
          <cell r="C74" t="str">
            <v>Retrofit or New Construction</v>
          </cell>
          <cell r="D74" t="str">
            <v>Lamp Length</v>
          </cell>
          <cell r="E74" t="str">
            <v>Description</v>
          </cell>
        </row>
        <row r="75">
          <cell r="A75" t="str">
            <v>Node74</v>
          </cell>
          <cell r="B75" t="str">
            <v>Equipment Category</v>
          </cell>
          <cell r="C75" t="str">
            <v>Retrofit or New Construction</v>
          </cell>
          <cell r="D75" t="str">
            <v>Lamp Length</v>
          </cell>
          <cell r="E75" t="str">
            <v>Description</v>
          </cell>
        </row>
        <row r="76">
          <cell r="A76" t="str">
            <v>Node75</v>
          </cell>
          <cell r="B76" t="str">
            <v>Equipment Category</v>
          </cell>
          <cell r="C76" t="str">
            <v>Retrofit or New Construction</v>
          </cell>
          <cell r="D76" t="str">
            <v>Lamp Length</v>
          </cell>
          <cell r="E76" t="str">
            <v>Description</v>
          </cell>
        </row>
        <row r="77">
          <cell r="A77" t="str">
            <v>Node76</v>
          </cell>
          <cell r="B77" t="str">
            <v>Equipment Category</v>
          </cell>
          <cell r="C77" t="str">
            <v>Retrofit or New Construction</v>
          </cell>
          <cell r="D77" t="str">
            <v>Lamp Length</v>
          </cell>
          <cell r="E77" t="str">
            <v>Description</v>
          </cell>
          <cell r="F77" t="str">
            <v>Number Of Lamps</v>
          </cell>
        </row>
        <row r="78">
          <cell r="A78" t="str">
            <v>Node77</v>
          </cell>
          <cell r="B78" t="str">
            <v>Equipment Category</v>
          </cell>
          <cell r="C78" t="str">
            <v>Retrofit or New Construction</v>
          </cell>
          <cell r="D78" t="str">
            <v>Lamp Length</v>
          </cell>
          <cell r="E78" t="str">
            <v>Description</v>
          </cell>
          <cell r="F78" t="str">
            <v>Number Of Lamps</v>
          </cell>
        </row>
        <row r="79">
          <cell r="A79" t="str">
            <v>Node78</v>
          </cell>
          <cell r="B79" t="str">
            <v>Equipment Category</v>
          </cell>
          <cell r="C79" t="str">
            <v>Retrofit or New Construction</v>
          </cell>
          <cell r="D79" t="str">
            <v>Lamp Length</v>
          </cell>
          <cell r="E79" t="str">
            <v>Description</v>
          </cell>
          <cell r="F79" t="str">
            <v>Number Of Lamps</v>
          </cell>
        </row>
        <row r="80">
          <cell r="A80" t="str">
            <v>Node79</v>
          </cell>
          <cell r="B80" t="str">
            <v>Equipment Category</v>
          </cell>
          <cell r="C80" t="str">
            <v>Retrofit or New Construction</v>
          </cell>
          <cell r="D80" t="str">
            <v>Lamp Length</v>
          </cell>
          <cell r="E80" t="str">
            <v>Description</v>
          </cell>
          <cell r="F80" t="str">
            <v>Number Of Lamps</v>
          </cell>
        </row>
        <row r="81">
          <cell r="A81" t="str">
            <v>Node80</v>
          </cell>
          <cell r="B81" t="str">
            <v>Equipment Category</v>
          </cell>
          <cell r="C81" t="str">
            <v>Retrofit or New Construction</v>
          </cell>
          <cell r="D81" t="str">
            <v>Lamp Length</v>
          </cell>
          <cell r="E81" t="str">
            <v>Description</v>
          </cell>
          <cell r="F81" t="str">
            <v>Number Of Lamps</v>
          </cell>
        </row>
        <row r="82">
          <cell r="A82" t="str">
            <v>Node81</v>
          </cell>
          <cell r="B82" t="str">
            <v>Equipment Category</v>
          </cell>
          <cell r="C82" t="str">
            <v>Retrofit or New Construction</v>
          </cell>
          <cell r="D82" t="str">
            <v>Lamp Length</v>
          </cell>
          <cell r="E82" t="str">
            <v>Description</v>
          </cell>
          <cell r="F82" t="str">
            <v>Number Of Lamps</v>
          </cell>
        </row>
        <row r="83">
          <cell r="A83" t="str">
            <v>Node82</v>
          </cell>
          <cell r="B83" t="str">
            <v>Equipment Category</v>
          </cell>
          <cell r="C83" t="str">
            <v>Retrofit or New Construction</v>
          </cell>
          <cell r="D83" t="str">
            <v>Lamp Length</v>
          </cell>
          <cell r="E83" t="str">
            <v>Description</v>
          </cell>
          <cell r="F83" t="str">
            <v>Number Of Lamps</v>
          </cell>
        </row>
        <row r="84">
          <cell r="A84" t="str">
            <v>Node83</v>
          </cell>
          <cell r="B84" t="str">
            <v>Equipment Category</v>
          </cell>
          <cell r="C84" t="str">
            <v>Retrofit or New Construction</v>
          </cell>
          <cell r="D84" t="str">
            <v>Lamp Length</v>
          </cell>
          <cell r="E84" t="str">
            <v>Description</v>
          </cell>
          <cell r="F84" t="str">
            <v>Number Of Lamps</v>
          </cell>
        </row>
        <row r="85">
          <cell r="A85" t="str">
            <v>Node84</v>
          </cell>
          <cell r="B85" t="str">
            <v>Equipment Category</v>
          </cell>
          <cell r="C85" t="str">
            <v>Retrofit or New Construction</v>
          </cell>
          <cell r="D85" t="str">
            <v>Lamp Length</v>
          </cell>
          <cell r="E85" t="str">
            <v>Description</v>
          </cell>
          <cell r="F85" t="str">
            <v>Number Of Lamps</v>
          </cell>
        </row>
        <row r="86">
          <cell r="A86" t="str">
            <v>Node85</v>
          </cell>
          <cell r="B86" t="str">
            <v>Equipment Category</v>
          </cell>
          <cell r="C86" t="str">
            <v>Retrofit or New Construction</v>
          </cell>
          <cell r="D86" t="str">
            <v>Lamp Length</v>
          </cell>
          <cell r="E86" t="str">
            <v>Description</v>
          </cell>
          <cell r="F86" t="str">
            <v>Number Of Lamps</v>
          </cell>
        </row>
        <row r="87">
          <cell r="A87" t="str">
            <v>Node86</v>
          </cell>
          <cell r="B87" t="str">
            <v>Equipment Category</v>
          </cell>
          <cell r="C87" t="str">
            <v>Retrofit or New Construction</v>
          </cell>
          <cell r="D87" t="str">
            <v>Lamp Length</v>
          </cell>
          <cell r="E87" t="str">
            <v>Description</v>
          </cell>
          <cell r="F87" t="str">
            <v>Number Of Lamps</v>
          </cell>
        </row>
        <row r="88">
          <cell r="A88" t="str">
            <v>Node87</v>
          </cell>
          <cell r="B88" t="str">
            <v>Equipment Category</v>
          </cell>
          <cell r="C88" t="str">
            <v>Retrofit or New Construction</v>
          </cell>
          <cell r="D88" t="str">
            <v>Lamp Length</v>
          </cell>
          <cell r="E88" t="str">
            <v>Description</v>
          </cell>
          <cell r="F88" t="str">
            <v>Number Of Lamps</v>
          </cell>
        </row>
        <row r="89">
          <cell r="A89" t="str">
            <v>Node88</v>
          </cell>
          <cell r="B89" t="str">
            <v>Equipment Category</v>
          </cell>
          <cell r="C89" t="str">
            <v>Retrofit or New Construction</v>
          </cell>
          <cell r="D89" t="str">
            <v>Lamp Length</v>
          </cell>
          <cell r="E89" t="str">
            <v>Description</v>
          </cell>
          <cell r="F89" t="str">
            <v>Number Of Lamps</v>
          </cell>
        </row>
        <row r="90">
          <cell r="A90" t="str">
            <v>Node89</v>
          </cell>
          <cell r="B90" t="str">
            <v>Equipment Category</v>
          </cell>
          <cell r="C90" t="str">
            <v>Retrofit or New Construction</v>
          </cell>
          <cell r="D90" t="str">
            <v>Lamp Length</v>
          </cell>
          <cell r="E90" t="str">
            <v>Description</v>
          </cell>
          <cell r="F90" t="str">
            <v>Number Of Lamps</v>
          </cell>
        </row>
        <row r="91">
          <cell r="A91" t="str">
            <v>Node90</v>
          </cell>
          <cell r="B91" t="str">
            <v>Equipment Category</v>
          </cell>
          <cell r="C91" t="str">
            <v>Retrofit or New Construction</v>
          </cell>
          <cell r="D91" t="str">
            <v>Lamp Length</v>
          </cell>
          <cell r="E91" t="str">
            <v>Description</v>
          </cell>
          <cell r="F91" t="str">
            <v>Number Of Lamps</v>
          </cell>
        </row>
        <row r="92">
          <cell r="A92" t="str">
            <v>Node91</v>
          </cell>
          <cell r="B92" t="str">
            <v>Equipment Category</v>
          </cell>
          <cell r="C92" t="str">
            <v>Retrofit or New Construction</v>
          </cell>
          <cell r="D92" t="str">
            <v>Description</v>
          </cell>
        </row>
        <row r="93">
          <cell r="A93" t="str">
            <v>Node92</v>
          </cell>
          <cell r="B93" t="str">
            <v>Equipment Category</v>
          </cell>
          <cell r="C93" t="str">
            <v>Retrofit or New Construction</v>
          </cell>
          <cell r="D93" t="str">
            <v>Description</v>
          </cell>
          <cell r="E93" t="str">
            <v>Number Of Lamps</v>
          </cell>
        </row>
        <row r="94">
          <cell r="A94" t="str">
            <v>Node93</v>
          </cell>
          <cell r="B94" t="str">
            <v>Equipment Category</v>
          </cell>
          <cell r="C94" t="str">
            <v>Description</v>
          </cell>
        </row>
        <row r="95">
          <cell r="A95" t="str">
            <v>Node94</v>
          </cell>
          <cell r="B95" t="str">
            <v>Equipment Category</v>
          </cell>
          <cell r="C95" t="str">
            <v>Description</v>
          </cell>
        </row>
        <row r="96">
          <cell r="A96" t="str">
            <v>Node95</v>
          </cell>
          <cell r="B96" t="str">
            <v>Equipment Category</v>
          </cell>
          <cell r="C96" t="str">
            <v>Description</v>
          </cell>
        </row>
        <row r="97">
          <cell r="A97" t="str">
            <v>Node96</v>
          </cell>
          <cell r="B97" t="str">
            <v>Equipment Category</v>
          </cell>
          <cell r="C97" t="str">
            <v>Retrofit or New Construction</v>
          </cell>
          <cell r="D97" t="str">
            <v>Description</v>
          </cell>
          <cell r="E97" t="str">
            <v>Number Of Lamps</v>
          </cell>
        </row>
        <row r="98">
          <cell r="A98" t="str">
            <v>Node97</v>
          </cell>
          <cell r="B98" t="str">
            <v>Equipment Category</v>
          </cell>
          <cell r="C98" t="str">
            <v>Retrofit or New Construction</v>
          </cell>
          <cell r="D98" t="str">
            <v>Description</v>
          </cell>
          <cell r="E98" t="str">
            <v>Number Of Lamps</v>
          </cell>
        </row>
        <row r="99">
          <cell r="A99" t="str">
            <v>Node98</v>
          </cell>
          <cell r="B99" t="str">
            <v>Equipment Category</v>
          </cell>
          <cell r="C99" t="str">
            <v>Retrofit or New Construction</v>
          </cell>
          <cell r="D99" t="str">
            <v>Description</v>
          </cell>
          <cell r="E99" t="str">
            <v>Number Of Lamps</v>
          </cell>
        </row>
        <row r="100">
          <cell r="A100" t="str">
            <v>Node99</v>
          </cell>
          <cell r="B100" t="str">
            <v>Equipment Category</v>
          </cell>
          <cell r="C100" t="str">
            <v>Retrofit or New Construction</v>
          </cell>
          <cell r="D100" t="str">
            <v>Description</v>
          </cell>
          <cell r="E100" t="str">
            <v>Number Of Lamps</v>
          </cell>
        </row>
        <row r="101">
          <cell r="A101" t="str">
            <v>Node100</v>
          </cell>
          <cell r="B101" t="str">
            <v>Equipment Category</v>
          </cell>
          <cell r="C101" t="str">
            <v>Retrofit or New Construction</v>
          </cell>
          <cell r="D101" t="str">
            <v>Description</v>
          </cell>
          <cell r="E101" t="str">
            <v>Number Of Lamps</v>
          </cell>
        </row>
        <row r="102">
          <cell r="A102" t="str">
            <v>Node101</v>
          </cell>
          <cell r="B102" t="str">
            <v>Equipment Category</v>
          </cell>
          <cell r="C102" t="str">
            <v>Retrofit or New Construction</v>
          </cell>
          <cell r="D102" t="str">
            <v>Description</v>
          </cell>
          <cell r="E102" t="str">
            <v>Number Of Lamps</v>
          </cell>
        </row>
        <row r="103">
          <cell r="A103" t="str">
            <v>Node102</v>
          </cell>
          <cell r="B103" t="str">
            <v>Equipment Category</v>
          </cell>
          <cell r="C103" t="str">
            <v>Retrofit or New Construction</v>
          </cell>
          <cell r="D103" t="str">
            <v>Description</v>
          </cell>
          <cell r="E103" t="str">
            <v>Number Of Lamps</v>
          </cell>
        </row>
        <row r="104">
          <cell r="A104" t="str">
            <v>Node103</v>
          </cell>
          <cell r="B104" t="str">
            <v>Equipment Category</v>
          </cell>
          <cell r="C104" t="str">
            <v>Retrofit or New Construction</v>
          </cell>
          <cell r="D104" t="str">
            <v>Description</v>
          </cell>
          <cell r="E104" t="str">
            <v>Number Of Lamps</v>
          </cell>
        </row>
        <row r="105">
          <cell r="A105" t="str">
            <v>Node104</v>
          </cell>
          <cell r="B105" t="str">
            <v>Equipment Category</v>
          </cell>
          <cell r="C105" t="str">
            <v>Retrofit or New Construction</v>
          </cell>
          <cell r="D105" t="str">
            <v>Description</v>
          </cell>
          <cell r="E105" t="str">
            <v>Number Of Lamps</v>
          </cell>
        </row>
        <row r="106">
          <cell r="A106" t="str">
            <v>Node105</v>
          </cell>
          <cell r="B106" t="str">
            <v>Equipment Category</v>
          </cell>
          <cell r="C106" t="str">
            <v>Retrofit or New Construction</v>
          </cell>
          <cell r="D106" t="str">
            <v>Description</v>
          </cell>
          <cell r="E106" t="str">
            <v>Number Of Lamps</v>
          </cell>
        </row>
        <row r="107">
          <cell r="A107" t="str">
            <v>Node106</v>
          </cell>
          <cell r="B107" t="str">
            <v>Equipment Category</v>
          </cell>
          <cell r="C107" t="str">
            <v>Retrofit or New Construction</v>
          </cell>
          <cell r="D107" t="str">
            <v>Description</v>
          </cell>
          <cell r="E107" t="str">
            <v>Number Of Lamps</v>
          </cell>
        </row>
        <row r="108">
          <cell r="A108" t="str">
            <v>Node107</v>
          </cell>
          <cell r="B108" t="str">
            <v>Equipment Category</v>
          </cell>
          <cell r="C108" t="str">
            <v>Retrofit or New Construction</v>
          </cell>
          <cell r="D108" t="str">
            <v>Description</v>
          </cell>
          <cell r="E108" t="str">
            <v>Number Of Lamps</v>
          </cell>
        </row>
        <row r="109">
          <cell r="A109" t="str">
            <v>Node108</v>
          </cell>
          <cell r="B109" t="str">
            <v>Equipment Category</v>
          </cell>
          <cell r="C109" t="str">
            <v>Retrofit or New Construction</v>
          </cell>
          <cell r="D109" t="str">
            <v>Description</v>
          </cell>
          <cell r="E109" t="str">
            <v>Number Of Lamps</v>
          </cell>
        </row>
        <row r="110">
          <cell r="A110" t="str">
            <v>Node109</v>
          </cell>
          <cell r="B110" t="str">
            <v>Equipment Category</v>
          </cell>
          <cell r="C110" t="str">
            <v>Retrofit or New Construction</v>
          </cell>
          <cell r="D110" t="str">
            <v>Description</v>
          </cell>
          <cell r="E110" t="str">
            <v>Number Of Lamps</v>
          </cell>
        </row>
        <row r="111">
          <cell r="A111" t="str">
            <v>Node110</v>
          </cell>
          <cell r="B111" t="str">
            <v>Equipment Category</v>
          </cell>
          <cell r="C111" t="str">
            <v>Description</v>
          </cell>
        </row>
        <row r="112">
          <cell r="A112" t="str">
            <v>Node111</v>
          </cell>
          <cell r="B112" t="str">
            <v>Equipment Category</v>
          </cell>
          <cell r="C112" t="str">
            <v>Retrofit or New Construction</v>
          </cell>
        </row>
        <row r="113">
          <cell r="A113" t="str">
            <v>Node112</v>
          </cell>
          <cell r="B113" t="str">
            <v>Equipment Category</v>
          </cell>
          <cell r="C113" t="str">
            <v>Retrofit or New Construction</v>
          </cell>
          <cell r="D113" t="str">
            <v>Description</v>
          </cell>
        </row>
        <row r="114">
          <cell r="A114" t="str">
            <v>Node113</v>
          </cell>
          <cell r="B114" t="str">
            <v>Equipment Category</v>
          </cell>
          <cell r="C114" t="str">
            <v>Retrofit or New Construction</v>
          </cell>
          <cell r="D114" t="str">
            <v>Description</v>
          </cell>
        </row>
        <row r="115">
          <cell r="A115" t="str">
            <v>Node114</v>
          </cell>
          <cell r="B115" t="str">
            <v>Equipment Category</v>
          </cell>
          <cell r="C115" t="str">
            <v>Retrofit or New Construction</v>
          </cell>
          <cell r="D115" t="str">
            <v>Description</v>
          </cell>
          <cell r="E115" t="str">
            <v>Number Of Lamps</v>
          </cell>
        </row>
        <row r="116">
          <cell r="A116" t="str">
            <v>Node115</v>
          </cell>
          <cell r="B116" t="str">
            <v>Equipment Category</v>
          </cell>
          <cell r="C116" t="str">
            <v>Retrofit or New Construction</v>
          </cell>
          <cell r="D116" t="str">
            <v>Lamp Length</v>
          </cell>
          <cell r="E116" t="str">
            <v>Description</v>
          </cell>
          <cell r="F116" t="str">
            <v>Number Of Lamps</v>
          </cell>
        </row>
        <row r="117">
          <cell r="A117" t="str">
            <v>Node116</v>
          </cell>
          <cell r="B117" t="str">
            <v>Equipment Category</v>
          </cell>
          <cell r="C117" t="str">
            <v>Retrofit or New Construction</v>
          </cell>
          <cell r="D117" t="str">
            <v>Description</v>
          </cell>
          <cell r="E117" t="str">
            <v>Number Of Lamps</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ustomer Information"/>
      <sheetName val="Terms and Conditions"/>
      <sheetName val="Rebate Tables"/>
      <sheetName val="Results"/>
      <sheetName val="Rebate Questions"/>
    </sheetNames>
    <sheetDataSet>
      <sheetData sheetId="0" refreshError="1"/>
      <sheetData sheetId="1" refreshError="1"/>
      <sheetData sheetId="2" refreshError="1"/>
      <sheetData sheetId="3">
        <row r="2">
          <cell r="A2" t="str">
            <v>Result1</v>
          </cell>
          <cell r="B2">
            <v>8000</v>
          </cell>
          <cell r="C2" t="str">
            <v>2' - F20T12 1-Lamp</v>
          </cell>
          <cell r="D2">
            <v>28</v>
          </cell>
        </row>
        <row r="3">
          <cell r="A3" t="str">
            <v>Result2</v>
          </cell>
          <cell r="B3">
            <v>8001</v>
          </cell>
          <cell r="C3" t="str">
            <v>2' - F20T12 2-Lamp</v>
          </cell>
          <cell r="D3">
            <v>46</v>
          </cell>
        </row>
        <row r="4">
          <cell r="A4" t="str">
            <v>Result3</v>
          </cell>
          <cell r="B4">
            <v>8002</v>
          </cell>
          <cell r="C4" t="str">
            <v>2' - F20T12 3-Lamp</v>
          </cell>
          <cell r="D4">
            <v>68</v>
          </cell>
        </row>
        <row r="5">
          <cell r="A5" t="str">
            <v>Result4</v>
          </cell>
          <cell r="B5">
            <v>8003</v>
          </cell>
          <cell r="C5" t="str">
            <v>2' - F20T12 4-Lamp</v>
          </cell>
          <cell r="D5">
            <v>91</v>
          </cell>
        </row>
        <row r="6">
          <cell r="A6" t="str">
            <v>Result5</v>
          </cell>
          <cell r="B6">
            <v>8004</v>
          </cell>
          <cell r="C6" t="str">
            <v>3' - F30T12 30W 1-Lamp</v>
          </cell>
          <cell r="D6">
            <v>43</v>
          </cell>
        </row>
        <row r="7">
          <cell r="A7" t="str">
            <v>Result6</v>
          </cell>
          <cell r="B7">
            <v>8005</v>
          </cell>
          <cell r="C7" t="str">
            <v>3' - F30T12 30W 2-Lamp</v>
          </cell>
          <cell r="D7">
            <v>70</v>
          </cell>
        </row>
        <row r="8">
          <cell r="A8" t="str">
            <v>Result7</v>
          </cell>
          <cell r="B8">
            <v>8006</v>
          </cell>
          <cell r="C8" t="str">
            <v>3' - F30T12 30W 3-Lamp</v>
          </cell>
          <cell r="D8">
            <v>113</v>
          </cell>
        </row>
        <row r="9">
          <cell r="A9" t="str">
            <v>Result8</v>
          </cell>
          <cell r="B9">
            <v>8007</v>
          </cell>
          <cell r="C9" t="str">
            <v>3' - F30T12 30W 4-Lamp</v>
          </cell>
          <cell r="D9">
            <v>138</v>
          </cell>
        </row>
        <row r="10">
          <cell r="A10" t="str">
            <v>Result9</v>
          </cell>
          <cell r="B10">
            <v>8008</v>
          </cell>
          <cell r="C10" t="str">
            <v>3' - F30T12 25W 1-Lamp</v>
          </cell>
          <cell r="D10">
            <v>40</v>
          </cell>
        </row>
        <row r="11">
          <cell r="A11" t="str">
            <v>Result10</v>
          </cell>
          <cell r="B11">
            <v>8009</v>
          </cell>
          <cell r="C11" t="str">
            <v>3' - F30T12 25W 2-Lamp</v>
          </cell>
          <cell r="D11">
            <v>63</v>
          </cell>
        </row>
        <row r="12">
          <cell r="A12" t="str">
            <v>Result11</v>
          </cell>
          <cell r="B12">
            <v>8010</v>
          </cell>
          <cell r="C12" t="str">
            <v>3' - F30T12 25W 3-Lamp</v>
          </cell>
          <cell r="D12">
            <v>103</v>
          </cell>
        </row>
        <row r="13">
          <cell r="A13" t="str">
            <v>Result12</v>
          </cell>
          <cell r="B13">
            <v>8011</v>
          </cell>
          <cell r="C13" t="str">
            <v>3' - F30T12 25W 4-Lamp</v>
          </cell>
          <cell r="D13">
            <v>125</v>
          </cell>
        </row>
        <row r="14">
          <cell r="A14" t="str">
            <v>Result13</v>
          </cell>
          <cell r="B14">
            <v>8012</v>
          </cell>
          <cell r="C14" t="str">
            <v>4' - F40T12 40W 1-Lamp</v>
          </cell>
          <cell r="D14">
            <v>46</v>
          </cell>
        </row>
        <row r="15">
          <cell r="A15" t="str">
            <v>Result14</v>
          </cell>
          <cell r="B15">
            <v>8013</v>
          </cell>
          <cell r="C15" t="str">
            <v>4' - F40T12 40W 2-Lamp</v>
          </cell>
          <cell r="D15">
            <v>81</v>
          </cell>
        </row>
        <row r="16">
          <cell r="A16" t="str">
            <v>Result15</v>
          </cell>
          <cell r="B16">
            <v>8014</v>
          </cell>
          <cell r="C16" t="str">
            <v>4' - F40T12 40W 3-Lamp</v>
          </cell>
          <cell r="D16">
            <v>123</v>
          </cell>
        </row>
        <row r="17">
          <cell r="A17" t="str">
            <v>Result16</v>
          </cell>
          <cell r="B17">
            <v>8015</v>
          </cell>
          <cell r="C17" t="str">
            <v>4' - F40T12 40W 4-Lamp</v>
          </cell>
          <cell r="D17">
            <v>161</v>
          </cell>
        </row>
        <row r="18">
          <cell r="A18" t="str">
            <v>Result17</v>
          </cell>
          <cell r="B18">
            <v>8016</v>
          </cell>
          <cell r="C18" t="str">
            <v>4' - F40T12 34W 1-Lamp</v>
          </cell>
          <cell r="D18">
            <v>42</v>
          </cell>
        </row>
        <row r="19">
          <cell r="A19" t="str">
            <v>Result18</v>
          </cell>
          <cell r="B19">
            <v>8017</v>
          </cell>
          <cell r="C19" t="str">
            <v>4' - F40T12 34W 2-Lamp</v>
          </cell>
          <cell r="D19">
            <v>69</v>
          </cell>
        </row>
        <row r="20">
          <cell r="A20" t="str">
            <v>Result19</v>
          </cell>
          <cell r="B20">
            <v>8018</v>
          </cell>
          <cell r="C20" t="str">
            <v>4' - F40T12 34W 3-Lamp</v>
          </cell>
          <cell r="D20">
            <v>108</v>
          </cell>
        </row>
        <row r="21">
          <cell r="A21" t="str">
            <v>Result20</v>
          </cell>
          <cell r="B21">
            <v>8019</v>
          </cell>
          <cell r="C21" t="str">
            <v>4' - F40T12 34W 4-Lamp</v>
          </cell>
          <cell r="D21">
            <v>135</v>
          </cell>
        </row>
        <row r="22">
          <cell r="A22" t="str">
            <v>Result21</v>
          </cell>
          <cell r="B22">
            <v>8020</v>
          </cell>
          <cell r="C22" t="str">
            <v>4' - F48T12 1-Lamp</v>
          </cell>
          <cell r="D22">
            <v>55</v>
          </cell>
        </row>
        <row r="23">
          <cell r="A23" t="str">
            <v>Result22</v>
          </cell>
          <cell r="B23">
            <v>8021</v>
          </cell>
          <cell r="C23" t="str">
            <v>4' - F48T12 2-Lamp</v>
          </cell>
          <cell r="D23">
            <v>93</v>
          </cell>
        </row>
        <row r="24">
          <cell r="A24" t="str">
            <v>Result23</v>
          </cell>
          <cell r="B24">
            <v>8022</v>
          </cell>
          <cell r="C24" t="str">
            <v>4' - F48T12 HO 1-Lamp</v>
          </cell>
          <cell r="D24">
            <v>76</v>
          </cell>
        </row>
        <row r="25">
          <cell r="A25" t="str">
            <v>Result24</v>
          </cell>
          <cell r="B25">
            <v>8023</v>
          </cell>
          <cell r="C25" t="str">
            <v>4' - F48T12 HO 2-Lamp</v>
          </cell>
          <cell r="D25">
            <v>130</v>
          </cell>
        </row>
        <row r="26">
          <cell r="A26" t="str">
            <v>Result25</v>
          </cell>
          <cell r="B26">
            <v>8024</v>
          </cell>
          <cell r="C26" t="str">
            <v>4' - F48T12 HO 3-Lamp</v>
          </cell>
          <cell r="D26">
            <v>195</v>
          </cell>
        </row>
        <row r="27">
          <cell r="A27" t="str">
            <v>Result26</v>
          </cell>
          <cell r="B27">
            <v>8025</v>
          </cell>
          <cell r="C27" t="str">
            <v>4' - F48T12 HO 4-Lamp</v>
          </cell>
          <cell r="D27">
            <v>260</v>
          </cell>
        </row>
        <row r="28">
          <cell r="A28" t="str">
            <v>Result27</v>
          </cell>
          <cell r="B28">
            <v>8026</v>
          </cell>
          <cell r="C28" t="str">
            <v>4' - F48T12 VHO 1-Lamp</v>
          </cell>
          <cell r="D28">
            <v>134</v>
          </cell>
        </row>
        <row r="29">
          <cell r="A29" t="str">
            <v>Result28</v>
          </cell>
          <cell r="B29">
            <v>8027</v>
          </cell>
          <cell r="C29" t="str">
            <v>4' - F48T12 VHO 2-Lamp</v>
          </cell>
          <cell r="D29">
            <v>240</v>
          </cell>
        </row>
        <row r="30">
          <cell r="A30" t="str">
            <v>Result29</v>
          </cell>
          <cell r="B30">
            <v>8028</v>
          </cell>
          <cell r="C30" t="str">
            <v>4' - F48T12 VHO 3-Lamp</v>
          </cell>
          <cell r="D30">
            <v>450</v>
          </cell>
        </row>
        <row r="31">
          <cell r="A31" t="str">
            <v>Result30</v>
          </cell>
          <cell r="B31">
            <v>8029</v>
          </cell>
          <cell r="C31" t="str">
            <v>5' - F60T12 1-Lamp</v>
          </cell>
          <cell r="D31">
            <v>100</v>
          </cell>
        </row>
        <row r="32">
          <cell r="A32" t="str">
            <v>Result31</v>
          </cell>
          <cell r="B32">
            <v>8030</v>
          </cell>
          <cell r="C32" t="str">
            <v>5' - F60T12 2-Lamp</v>
          </cell>
          <cell r="D32">
            <v>135</v>
          </cell>
        </row>
        <row r="33">
          <cell r="A33" t="str">
            <v>Result32</v>
          </cell>
          <cell r="B33">
            <v>8031</v>
          </cell>
          <cell r="C33" t="str">
            <v>5' - F60T12 HO 1-Lamp</v>
          </cell>
          <cell r="D33">
            <v>126</v>
          </cell>
        </row>
        <row r="34">
          <cell r="A34" t="str">
            <v>Result33</v>
          </cell>
          <cell r="B34">
            <v>8032</v>
          </cell>
          <cell r="C34" t="str">
            <v>5' - F60T12 HO 2-Lamp</v>
          </cell>
          <cell r="D34">
            <v>170</v>
          </cell>
        </row>
        <row r="35">
          <cell r="A35" t="str">
            <v>Result34</v>
          </cell>
          <cell r="B35">
            <v>8033</v>
          </cell>
          <cell r="C35" t="str">
            <v>5' - F60T12 HO 3-Lamp</v>
          </cell>
          <cell r="D35">
            <v>250</v>
          </cell>
        </row>
        <row r="36">
          <cell r="A36" t="str">
            <v>Result35</v>
          </cell>
          <cell r="B36">
            <v>8034</v>
          </cell>
          <cell r="C36" t="str">
            <v>5' - F60T12 HO 4-Lamp</v>
          </cell>
          <cell r="D36">
            <v>330</v>
          </cell>
        </row>
        <row r="37">
          <cell r="A37" t="str">
            <v>Result36</v>
          </cell>
          <cell r="B37">
            <v>8035</v>
          </cell>
          <cell r="C37" t="str">
            <v>5' - F60T12 VHO 1-Lamp</v>
          </cell>
          <cell r="D37">
            <v>157</v>
          </cell>
        </row>
        <row r="38">
          <cell r="A38" t="str">
            <v>Result 37</v>
          </cell>
          <cell r="B38">
            <v>8036</v>
          </cell>
          <cell r="C38" t="str">
            <v>5' - F60T12 VHO 2-Lamp</v>
          </cell>
          <cell r="D38">
            <v>310</v>
          </cell>
        </row>
        <row r="39">
          <cell r="A39" t="str">
            <v>Result38</v>
          </cell>
          <cell r="B39">
            <v>8037</v>
          </cell>
          <cell r="C39" t="str">
            <v>6' - F72T12 1-Lamp</v>
          </cell>
          <cell r="D39">
            <v>107</v>
          </cell>
        </row>
        <row r="40">
          <cell r="A40" t="str">
            <v>Result39</v>
          </cell>
          <cell r="B40">
            <v>8038</v>
          </cell>
          <cell r="C40" t="str">
            <v>6' - F72T12 2-Lamp</v>
          </cell>
          <cell r="D40">
            <v>145</v>
          </cell>
        </row>
        <row r="41">
          <cell r="A41" t="str">
            <v>Result40</v>
          </cell>
          <cell r="B41">
            <v>8039</v>
          </cell>
          <cell r="C41" t="str">
            <v>6' - F72T12 HO 1-Lamp</v>
          </cell>
          <cell r="D41">
            <v>135</v>
          </cell>
        </row>
        <row r="42">
          <cell r="A42" t="str">
            <v>Result41</v>
          </cell>
          <cell r="B42">
            <v>8040</v>
          </cell>
          <cell r="C42" t="str">
            <v>6' - F72T12 HO 2-Lamp</v>
          </cell>
          <cell r="D42">
            <v>195</v>
          </cell>
        </row>
        <row r="43">
          <cell r="A43" t="str">
            <v>Result42</v>
          </cell>
          <cell r="B43">
            <v>8041</v>
          </cell>
          <cell r="C43" t="str">
            <v>6' - F72T12 HO 3-Lamp</v>
          </cell>
          <cell r="D43">
            <v>265</v>
          </cell>
        </row>
        <row r="44">
          <cell r="A44" t="str">
            <v>Result43</v>
          </cell>
          <cell r="B44">
            <v>8042</v>
          </cell>
          <cell r="C44" t="str">
            <v>6' - F72T12 HO 4-Lamp</v>
          </cell>
          <cell r="D44">
            <v>330</v>
          </cell>
        </row>
        <row r="45">
          <cell r="A45" t="str">
            <v>Result44</v>
          </cell>
          <cell r="B45">
            <v>8043</v>
          </cell>
          <cell r="C45" t="str">
            <v>6' - F72T12 VHO 1-Lamp</v>
          </cell>
          <cell r="D45">
            <v>180</v>
          </cell>
        </row>
        <row r="46">
          <cell r="A46" t="str">
            <v>Result45</v>
          </cell>
          <cell r="B46">
            <v>8044</v>
          </cell>
          <cell r="C46" t="str">
            <v>6' - F72T12 VHO 2-Lamp</v>
          </cell>
          <cell r="D46">
            <v>300</v>
          </cell>
        </row>
        <row r="47">
          <cell r="A47" t="str">
            <v>Result46</v>
          </cell>
          <cell r="B47">
            <v>8045</v>
          </cell>
          <cell r="C47" t="str">
            <v>6' - F72T12 VHO 3-Lamp</v>
          </cell>
          <cell r="D47">
            <v>450</v>
          </cell>
        </row>
        <row r="48">
          <cell r="A48" t="str">
            <v>Result47</v>
          </cell>
          <cell r="B48">
            <v>8046</v>
          </cell>
          <cell r="C48" t="str">
            <v>8' - F96T12 75W 1-Lamp</v>
          </cell>
          <cell r="D48">
            <v>100</v>
          </cell>
        </row>
        <row r="49">
          <cell r="A49" t="str">
            <v>Result48</v>
          </cell>
          <cell r="B49">
            <v>8047</v>
          </cell>
          <cell r="C49" t="str">
            <v>8' - F96T12 75W 2-Lamp</v>
          </cell>
          <cell r="D49">
            <v>180</v>
          </cell>
        </row>
        <row r="50">
          <cell r="A50" t="str">
            <v>Result49</v>
          </cell>
          <cell r="B50">
            <v>8048</v>
          </cell>
          <cell r="C50" t="str">
            <v>8' - F96T12 60W 1-Lamp</v>
          </cell>
          <cell r="D50">
            <v>83</v>
          </cell>
        </row>
        <row r="51">
          <cell r="A51" t="str">
            <v>Result50</v>
          </cell>
          <cell r="B51">
            <v>8049</v>
          </cell>
          <cell r="C51" t="str">
            <v>8' - F96T12 60W 2-Lamp</v>
          </cell>
          <cell r="D51">
            <v>123</v>
          </cell>
        </row>
        <row r="52">
          <cell r="A52" t="str">
            <v>Result51</v>
          </cell>
          <cell r="B52">
            <v>8050</v>
          </cell>
          <cell r="C52" t="str">
            <v>8' - F96T12 HO 110W 1-Lamp</v>
          </cell>
          <cell r="D52">
            <v>139</v>
          </cell>
        </row>
        <row r="53">
          <cell r="A53" t="str">
            <v>Result52</v>
          </cell>
          <cell r="B53">
            <v>8051</v>
          </cell>
          <cell r="C53" t="str">
            <v>8' - F96T12 HO 110W 2-Lamp</v>
          </cell>
          <cell r="D53">
            <v>257</v>
          </cell>
        </row>
        <row r="54">
          <cell r="A54" t="str">
            <v>Result53</v>
          </cell>
          <cell r="B54">
            <v>8052</v>
          </cell>
          <cell r="C54" t="str">
            <v>8' - F96T12 HO 110W 3-Lamp</v>
          </cell>
          <cell r="D54">
            <v>330</v>
          </cell>
        </row>
        <row r="55">
          <cell r="A55" t="str">
            <v>Result54</v>
          </cell>
          <cell r="B55">
            <v>8053</v>
          </cell>
          <cell r="C55" t="str">
            <v>8' - F96T12 HO 95W 1-Lamp</v>
          </cell>
          <cell r="D55">
            <v>125</v>
          </cell>
        </row>
        <row r="56">
          <cell r="A56" t="str">
            <v>Result55</v>
          </cell>
          <cell r="B56">
            <v>8054</v>
          </cell>
          <cell r="C56" t="str">
            <v>8' - F96T12 HO 95W 2-Lamp</v>
          </cell>
          <cell r="D56">
            <v>227</v>
          </cell>
        </row>
        <row r="57">
          <cell r="A57" t="str">
            <v>Result56</v>
          </cell>
          <cell r="B57">
            <v>8055</v>
          </cell>
          <cell r="C57" t="str">
            <v>8' - F96T12 VHO 215W 1-Lamp</v>
          </cell>
          <cell r="D57">
            <v>230</v>
          </cell>
        </row>
        <row r="58">
          <cell r="A58" t="str">
            <v>Result57</v>
          </cell>
          <cell r="B58">
            <v>8056</v>
          </cell>
          <cell r="C58" t="str">
            <v>8' - F96T12 VHO 215W 2-Lamp</v>
          </cell>
          <cell r="D58">
            <v>375</v>
          </cell>
        </row>
        <row r="59">
          <cell r="A59" t="str">
            <v>Result58</v>
          </cell>
          <cell r="B59">
            <v>8057</v>
          </cell>
          <cell r="C59" t="str">
            <v>8' - F96T12 VHO 215W 3-Lamp</v>
          </cell>
          <cell r="D59">
            <v>570</v>
          </cell>
        </row>
        <row r="60">
          <cell r="A60" t="str">
            <v>Result59</v>
          </cell>
          <cell r="B60">
            <v>8058</v>
          </cell>
          <cell r="C60" t="str">
            <v>8' - F96T12 VHO 185W 1-Lamp</v>
          </cell>
          <cell r="D60">
            <v>200</v>
          </cell>
        </row>
        <row r="61">
          <cell r="A61" t="str">
            <v>Result60</v>
          </cell>
          <cell r="B61">
            <v>8059</v>
          </cell>
          <cell r="C61" t="str">
            <v>8' - F96T12 VHO 185W 2-Lamp</v>
          </cell>
          <cell r="D61">
            <v>325</v>
          </cell>
        </row>
        <row r="62">
          <cell r="A62" t="str">
            <v>Result61</v>
          </cell>
          <cell r="B62">
            <v>8095</v>
          </cell>
          <cell r="C62" t="str">
            <v>6W Incandescent</v>
          </cell>
          <cell r="D62">
            <v>6</v>
          </cell>
        </row>
        <row r="63">
          <cell r="A63" t="str">
            <v>Result62</v>
          </cell>
          <cell r="B63">
            <v>8060</v>
          </cell>
          <cell r="C63" t="str">
            <v>40W Incandescent</v>
          </cell>
          <cell r="D63">
            <v>40</v>
          </cell>
        </row>
        <row r="64">
          <cell r="A64" t="str">
            <v>Result63</v>
          </cell>
          <cell r="B64">
            <v>8061</v>
          </cell>
          <cell r="C64" t="str">
            <v>60W Incandescent</v>
          </cell>
          <cell r="D64">
            <v>60</v>
          </cell>
        </row>
        <row r="65">
          <cell r="A65" t="str">
            <v>Result64</v>
          </cell>
          <cell r="B65">
            <v>8062</v>
          </cell>
          <cell r="C65" t="str">
            <v>75W Incandescent</v>
          </cell>
          <cell r="D65">
            <v>75</v>
          </cell>
        </row>
        <row r="66">
          <cell r="A66" t="str">
            <v>Result65</v>
          </cell>
          <cell r="B66">
            <v>8063</v>
          </cell>
          <cell r="C66" t="str">
            <v>100W Incandescent</v>
          </cell>
          <cell r="D66">
            <v>100</v>
          </cell>
        </row>
        <row r="67">
          <cell r="A67" t="str">
            <v>Result66</v>
          </cell>
          <cell r="B67">
            <v>8064</v>
          </cell>
          <cell r="C67" t="str">
            <v>150W Incandescent</v>
          </cell>
          <cell r="D67">
            <v>150</v>
          </cell>
        </row>
        <row r="68">
          <cell r="A68" t="str">
            <v>Result67</v>
          </cell>
          <cell r="B68">
            <v>8065</v>
          </cell>
          <cell r="C68" t="str">
            <v>200W Incandescent</v>
          </cell>
          <cell r="D68">
            <v>200</v>
          </cell>
        </row>
        <row r="69">
          <cell r="A69" t="str">
            <v>Result68</v>
          </cell>
          <cell r="B69">
            <v>8066</v>
          </cell>
          <cell r="C69" t="str">
            <v>300W Incandescent</v>
          </cell>
          <cell r="D69">
            <v>300</v>
          </cell>
        </row>
        <row r="70">
          <cell r="A70" t="str">
            <v>Result400</v>
          </cell>
          <cell r="B70">
            <v>8096</v>
          </cell>
          <cell r="C70" t="str">
            <v>450W Incandescent</v>
          </cell>
          <cell r="D70">
            <v>450</v>
          </cell>
        </row>
        <row r="71">
          <cell r="A71" t="str">
            <v>Result69</v>
          </cell>
          <cell r="B71">
            <v>8067</v>
          </cell>
          <cell r="C71" t="str">
            <v>500W Incandescent</v>
          </cell>
          <cell r="D71">
            <v>500</v>
          </cell>
        </row>
        <row r="72">
          <cell r="A72" t="str">
            <v>Result70</v>
          </cell>
          <cell r="B72">
            <v>8068</v>
          </cell>
          <cell r="C72" t="str">
            <v>750W Incandescent</v>
          </cell>
          <cell r="D72">
            <v>750</v>
          </cell>
        </row>
        <row r="73">
          <cell r="A73" t="str">
            <v>Result71</v>
          </cell>
          <cell r="B73">
            <v>8069</v>
          </cell>
          <cell r="C73" t="str">
            <v>1000W Incandescent</v>
          </cell>
          <cell r="D73">
            <v>1000</v>
          </cell>
        </row>
        <row r="74">
          <cell r="A74" t="str">
            <v>Result72</v>
          </cell>
          <cell r="B74">
            <v>8070</v>
          </cell>
          <cell r="C74" t="str">
            <v>1500W Incandescent</v>
          </cell>
          <cell r="D74">
            <v>1500</v>
          </cell>
        </row>
        <row r="75">
          <cell r="A75" t="str">
            <v>Result73</v>
          </cell>
          <cell r="B75">
            <v>2051</v>
          </cell>
          <cell r="C75" t="str">
            <v>48W HO T5 w/refl 4-Lamp (400 W HID base)</v>
          </cell>
          <cell r="D75">
            <v>224</v>
          </cell>
          <cell r="E75">
            <v>75</v>
          </cell>
        </row>
        <row r="76">
          <cell r="A76" t="str">
            <v>Result74</v>
          </cell>
          <cell r="B76">
            <v>2075</v>
          </cell>
          <cell r="C76" t="str">
            <v>54W HO T5 w/refl 2-Lamp (2-lamp 8' T12 HO base)</v>
          </cell>
          <cell r="D76">
            <v>124</v>
          </cell>
          <cell r="E76">
            <v>27.5</v>
          </cell>
        </row>
        <row r="77">
          <cell r="A77" t="str">
            <v>Result75</v>
          </cell>
          <cell r="B77">
            <v>2055</v>
          </cell>
          <cell r="C77" t="str">
            <v>54W HO T5 w/refl 10-Lamp (1000 W HID base)</v>
          </cell>
          <cell r="D77">
            <v>548</v>
          </cell>
          <cell r="E77">
            <v>125</v>
          </cell>
        </row>
        <row r="78">
          <cell r="A78" t="str">
            <v>Result76</v>
          </cell>
          <cell r="B78">
            <v>2049</v>
          </cell>
          <cell r="C78" t="str">
            <v>80 Watt HO T5 4-Lamp</v>
          </cell>
          <cell r="D78">
            <v>368</v>
          </cell>
          <cell r="E78">
            <v>14</v>
          </cell>
        </row>
        <row r="79">
          <cell r="A79" t="str">
            <v>Result77</v>
          </cell>
          <cell r="B79">
            <v>2050</v>
          </cell>
          <cell r="C79" t="str">
            <v>48W HO T5 w/refl 4-Lamp (400 W HID base)</v>
          </cell>
          <cell r="D79">
            <v>224</v>
          </cell>
          <cell r="E79">
            <v>20</v>
          </cell>
        </row>
        <row r="80">
          <cell r="A80" t="str">
            <v>Result78</v>
          </cell>
          <cell r="B80">
            <v>2074</v>
          </cell>
          <cell r="C80" t="str">
            <v>54W HO T5 w/refl 2-Lamp (2-lamp 8' T12 HO base)</v>
          </cell>
          <cell r="D80">
            <v>124</v>
          </cell>
          <cell r="E80">
            <v>13.75</v>
          </cell>
        </row>
        <row r="81">
          <cell r="A81" t="str">
            <v>Result79</v>
          </cell>
          <cell r="B81">
            <v>2054</v>
          </cell>
          <cell r="C81" t="str">
            <v>54W HO T5 w/refl 10-Lamp (1000 W HID base)</v>
          </cell>
          <cell r="D81">
            <v>548</v>
          </cell>
          <cell r="E81">
            <v>62.5</v>
          </cell>
        </row>
        <row r="82">
          <cell r="A82" t="str">
            <v>Result80</v>
          </cell>
          <cell r="B82">
            <v>2048</v>
          </cell>
          <cell r="C82" t="str">
            <v>80 Watt HO T5 4-Lamp</v>
          </cell>
          <cell r="D82">
            <v>368</v>
          </cell>
          <cell r="E82">
            <v>2</v>
          </cell>
        </row>
        <row r="83">
          <cell r="A83" t="str">
            <v>Result81</v>
          </cell>
          <cell r="B83">
            <v>2065</v>
          </cell>
          <cell r="C83" t="str">
            <v>54 W HO T5 1-Lamp</v>
          </cell>
          <cell r="D83">
            <v>62</v>
          </cell>
          <cell r="E83">
            <v>12.75</v>
          </cell>
        </row>
        <row r="84">
          <cell r="A84" t="str">
            <v>Result82</v>
          </cell>
          <cell r="B84">
            <v>2063</v>
          </cell>
          <cell r="C84" t="str">
            <v>55 W HO T5 2-Lamp</v>
          </cell>
          <cell r="D84">
            <v>124</v>
          </cell>
          <cell r="E84">
            <v>25.5</v>
          </cell>
        </row>
        <row r="85">
          <cell r="A85" t="str">
            <v>Result83</v>
          </cell>
          <cell r="B85">
            <v>2069</v>
          </cell>
          <cell r="C85" t="str">
            <v>56 W HO T5 3-Lamp</v>
          </cell>
          <cell r="D85">
            <v>186</v>
          </cell>
          <cell r="E85">
            <v>65</v>
          </cell>
        </row>
        <row r="86">
          <cell r="A86" t="str">
            <v>Result84</v>
          </cell>
          <cell r="B86">
            <v>2057</v>
          </cell>
          <cell r="C86" t="str">
            <v>57 W HO T5 4-Lamp</v>
          </cell>
          <cell r="D86">
            <v>248</v>
          </cell>
          <cell r="E86">
            <v>51</v>
          </cell>
        </row>
        <row r="87">
          <cell r="A87" t="str">
            <v>Result85</v>
          </cell>
          <cell r="B87">
            <v>2071</v>
          </cell>
          <cell r="C87" t="str">
            <v>54W HO T5 w/refl 3-Lamp (400 W HID base)</v>
          </cell>
          <cell r="D87">
            <v>186</v>
          </cell>
          <cell r="E87">
            <v>69</v>
          </cell>
        </row>
        <row r="88">
          <cell r="A88" t="str">
            <v>Result86</v>
          </cell>
          <cell r="B88">
            <v>2061</v>
          </cell>
          <cell r="C88" t="str">
            <v>54W HO T5 w/refl 4-Lamp (400 W HID base)</v>
          </cell>
          <cell r="D88">
            <v>248</v>
          </cell>
          <cell r="E88">
            <v>55</v>
          </cell>
        </row>
        <row r="89">
          <cell r="A89" t="str">
            <v>Result87</v>
          </cell>
          <cell r="B89">
            <v>2053</v>
          </cell>
          <cell r="C89" t="str">
            <v>54W HO T5 w/refl 6-Lamp (400 W HID base)</v>
          </cell>
          <cell r="D89">
            <v>251</v>
          </cell>
          <cell r="E89">
            <v>35</v>
          </cell>
        </row>
        <row r="90">
          <cell r="A90" t="str">
            <v>Result88</v>
          </cell>
          <cell r="B90">
            <v>2059</v>
          </cell>
          <cell r="C90" t="str">
            <v>54W HO T5 w/refl 8-Lamp (1000 W HID base)</v>
          </cell>
          <cell r="D90">
            <v>497</v>
          </cell>
          <cell r="E90">
            <v>135</v>
          </cell>
        </row>
        <row r="91">
          <cell r="A91" t="str">
            <v>Result89</v>
          </cell>
          <cell r="B91">
            <v>2067</v>
          </cell>
          <cell r="C91" t="str">
            <v>54W HO T5 w/refl 12-Lamp (1000 W HID base)</v>
          </cell>
          <cell r="D91">
            <v>702</v>
          </cell>
          <cell r="E91">
            <v>95.5</v>
          </cell>
        </row>
        <row r="92">
          <cell r="A92" t="str">
            <v>Result90</v>
          </cell>
          <cell r="B92">
            <v>2064</v>
          </cell>
          <cell r="C92" t="str">
            <v>54 W HO T5 1-Lamp</v>
          </cell>
          <cell r="D92">
            <v>62</v>
          </cell>
          <cell r="E92">
            <v>6.5</v>
          </cell>
        </row>
        <row r="93">
          <cell r="A93" t="str">
            <v>Result91</v>
          </cell>
          <cell r="B93">
            <v>2062</v>
          </cell>
          <cell r="C93" t="str">
            <v>55 W HO T5 2-Lamp</v>
          </cell>
          <cell r="D93">
            <v>124</v>
          </cell>
          <cell r="E93">
            <v>12.75</v>
          </cell>
        </row>
        <row r="94">
          <cell r="A94" t="str">
            <v>Result92</v>
          </cell>
          <cell r="B94">
            <v>2068</v>
          </cell>
          <cell r="C94" t="str">
            <v>56 W HO T5 3-Lamp</v>
          </cell>
          <cell r="D94">
            <v>186</v>
          </cell>
          <cell r="E94">
            <v>32.5</v>
          </cell>
        </row>
        <row r="95">
          <cell r="A95" t="str">
            <v>Result93</v>
          </cell>
          <cell r="B95">
            <v>2056</v>
          </cell>
          <cell r="C95" t="str">
            <v>57 W HO T5 4-Lamp</v>
          </cell>
          <cell r="D95">
            <v>248</v>
          </cell>
          <cell r="E95">
            <v>25.5</v>
          </cell>
        </row>
        <row r="96">
          <cell r="A96" t="str">
            <v>Result94</v>
          </cell>
          <cell r="B96">
            <v>2070</v>
          </cell>
          <cell r="C96" t="str">
            <v>54W HO T5 w/refl 3-Lamp (400 W HID base)</v>
          </cell>
          <cell r="D96">
            <v>186</v>
          </cell>
          <cell r="E96">
            <v>34.5</v>
          </cell>
        </row>
        <row r="97">
          <cell r="A97" t="str">
            <v>Result95</v>
          </cell>
          <cell r="B97">
            <v>2060</v>
          </cell>
          <cell r="C97" t="str">
            <v>54W HO T5 w/refl 4-Lamp (400 W HID base)</v>
          </cell>
          <cell r="D97">
            <v>248</v>
          </cell>
          <cell r="E97">
            <v>27.5</v>
          </cell>
        </row>
        <row r="98">
          <cell r="A98" t="str">
            <v>Result96</v>
          </cell>
          <cell r="B98">
            <v>2052</v>
          </cell>
          <cell r="C98" t="str">
            <v>54W HO T5 w/refl 6-Lamp (400 W HID base)</v>
          </cell>
          <cell r="D98">
            <v>251</v>
          </cell>
          <cell r="E98">
            <v>17.5</v>
          </cell>
        </row>
        <row r="99">
          <cell r="A99" t="str">
            <v>Result97</v>
          </cell>
          <cell r="B99">
            <v>2058</v>
          </cell>
          <cell r="C99" t="str">
            <v>54W HO T5 w/refl 8-Lamp (1000 W HID base)</v>
          </cell>
          <cell r="D99">
            <v>497</v>
          </cell>
          <cell r="E99">
            <v>67.5</v>
          </cell>
        </row>
        <row r="100">
          <cell r="A100" t="str">
            <v>Result98</v>
          </cell>
          <cell r="B100">
            <v>2066</v>
          </cell>
          <cell r="C100" t="str">
            <v>54W HO T5 w/refl 12-Lamp (1000 W HID base)</v>
          </cell>
          <cell r="D100">
            <v>702</v>
          </cell>
          <cell r="E100">
            <v>47.75</v>
          </cell>
        </row>
        <row r="101">
          <cell r="A101" t="str">
            <v>Result99</v>
          </cell>
          <cell r="B101">
            <v>901</v>
          </cell>
          <cell r="C101" t="str">
            <v>32W MH 1-Lamp</v>
          </cell>
          <cell r="D101">
            <v>41</v>
          </cell>
          <cell r="E101">
            <v>17</v>
          </cell>
        </row>
        <row r="102">
          <cell r="A102" t="str">
            <v>Result100</v>
          </cell>
          <cell r="B102">
            <v>905</v>
          </cell>
          <cell r="C102" t="str">
            <v>50W MH 1-Lamp</v>
          </cell>
          <cell r="D102">
            <v>67</v>
          </cell>
          <cell r="E102">
            <v>17</v>
          </cell>
        </row>
        <row r="103">
          <cell r="A103" t="str">
            <v>Result101</v>
          </cell>
          <cell r="B103">
            <v>909</v>
          </cell>
          <cell r="C103" t="str">
            <v>70W MH 1-Lamp</v>
          </cell>
          <cell r="D103">
            <v>92</v>
          </cell>
          <cell r="E103">
            <v>17</v>
          </cell>
        </row>
        <row r="104">
          <cell r="A104" t="str">
            <v>Result102</v>
          </cell>
          <cell r="B104">
            <v>913</v>
          </cell>
          <cell r="C104" t="str">
            <v>100W MH 1-Lamp</v>
          </cell>
          <cell r="D104">
            <v>129</v>
          </cell>
          <cell r="E104">
            <v>17</v>
          </cell>
        </row>
        <row r="105">
          <cell r="A105" t="str">
            <v>Result103</v>
          </cell>
          <cell r="B105">
            <v>968</v>
          </cell>
          <cell r="C105" t="str">
            <v>150W PS MH 1-Lamp</v>
          </cell>
          <cell r="D105">
            <v>175</v>
          </cell>
          <cell r="E105">
            <v>25</v>
          </cell>
        </row>
        <row r="106">
          <cell r="A106" t="str">
            <v>Result104</v>
          </cell>
          <cell r="B106">
            <v>969</v>
          </cell>
          <cell r="C106" t="str">
            <v>175W PS MH 1-Lamp</v>
          </cell>
          <cell r="D106">
            <v>208</v>
          </cell>
          <cell r="E106">
            <v>25</v>
          </cell>
        </row>
        <row r="107">
          <cell r="A107" t="str">
            <v>Result105</v>
          </cell>
          <cell r="B107">
            <v>971</v>
          </cell>
          <cell r="C107" t="str">
            <v>200W PS MH 1-Lamp</v>
          </cell>
          <cell r="D107">
            <v>218</v>
          </cell>
          <cell r="E107">
            <v>40</v>
          </cell>
        </row>
        <row r="108">
          <cell r="A108" t="str">
            <v>Result106</v>
          </cell>
          <cell r="B108">
            <v>973</v>
          </cell>
          <cell r="C108" t="str">
            <v>250W PS MH 1-Lamp</v>
          </cell>
          <cell r="D108">
            <v>288</v>
          </cell>
          <cell r="E108">
            <v>40</v>
          </cell>
        </row>
        <row r="109">
          <cell r="A109" t="str">
            <v>Result107</v>
          </cell>
          <cell r="B109">
            <v>975</v>
          </cell>
          <cell r="C109" t="str">
            <v>320W PS MH 1-Lamp</v>
          </cell>
          <cell r="D109">
            <v>365</v>
          </cell>
          <cell r="E109">
            <v>55</v>
          </cell>
        </row>
        <row r="110">
          <cell r="A110" t="str">
            <v>Result108</v>
          </cell>
          <cell r="B110">
            <v>977</v>
          </cell>
          <cell r="C110" t="str">
            <v>350W PS MH 1-Lamp</v>
          </cell>
          <cell r="D110">
            <v>395</v>
          </cell>
          <cell r="E110">
            <v>55</v>
          </cell>
        </row>
        <row r="111">
          <cell r="A111" t="str">
            <v>Result109</v>
          </cell>
          <cell r="B111">
            <v>947</v>
          </cell>
          <cell r="C111" t="str">
            <v>750W PS MH 1-Lamp</v>
          </cell>
          <cell r="D111">
            <v>840</v>
          </cell>
          <cell r="E111">
            <v>65</v>
          </cell>
        </row>
        <row r="112">
          <cell r="A112" t="str">
            <v>Result110</v>
          </cell>
          <cell r="B112">
            <v>951</v>
          </cell>
          <cell r="C112" t="str">
            <v>360W MH Lamp-only w/ferro elect. Capacitor</v>
          </cell>
          <cell r="D112">
            <v>420</v>
          </cell>
          <cell r="E112">
            <v>10</v>
          </cell>
        </row>
        <row r="113">
          <cell r="A113" t="str">
            <v>Result111</v>
          </cell>
          <cell r="B113">
            <v>900</v>
          </cell>
          <cell r="C113" t="str">
            <v>32W MH 1-Lamp</v>
          </cell>
          <cell r="D113">
            <v>41</v>
          </cell>
          <cell r="E113">
            <v>7.5</v>
          </cell>
        </row>
        <row r="114">
          <cell r="A114" t="str">
            <v>Result112</v>
          </cell>
          <cell r="B114">
            <v>904</v>
          </cell>
          <cell r="C114" t="str">
            <v>50W MH 1-Lamp</v>
          </cell>
          <cell r="D114">
            <v>67</v>
          </cell>
          <cell r="E114">
            <v>7.5</v>
          </cell>
        </row>
        <row r="115">
          <cell r="A115" t="str">
            <v>Result113</v>
          </cell>
          <cell r="B115">
            <v>908</v>
          </cell>
          <cell r="C115" t="str">
            <v>70W MH 1-Lamp</v>
          </cell>
          <cell r="D115">
            <v>92</v>
          </cell>
          <cell r="E115">
            <v>7.5</v>
          </cell>
        </row>
        <row r="116">
          <cell r="A116" t="str">
            <v>Result114</v>
          </cell>
          <cell r="B116">
            <v>912</v>
          </cell>
          <cell r="C116" t="str">
            <v>100W MH 1-Lamp</v>
          </cell>
          <cell r="D116">
            <v>129</v>
          </cell>
          <cell r="E116">
            <v>7.5</v>
          </cell>
        </row>
        <row r="117">
          <cell r="A117" t="str">
            <v>Result115</v>
          </cell>
          <cell r="B117">
            <v>916</v>
          </cell>
          <cell r="C117" t="str">
            <v>150W PS MH 1-Lamp</v>
          </cell>
          <cell r="D117">
            <v>175</v>
          </cell>
          <cell r="E117">
            <v>6</v>
          </cell>
        </row>
        <row r="118">
          <cell r="A118" t="str">
            <v>Result116</v>
          </cell>
          <cell r="B118">
            <v>970</v>
          </cell>
          <cell r="C118" t="str">
            <v>175W PS MH 1-Lamp</v>
          </cell>
          <cell r="D118">
            <v>208</v>
          </cell>
          <cell r="E118">
            <v>6</v>
          </cell>
        </row>
        <row r="119">
          <cell r="A119" t="str">
            <v>Result117</v>
          </cell>
          <cell r="B119">
            <v>972</v>
          </cell>
          <cell r="C119" t="str">
            <v>200W PS MH 1-Lamp</v>
          </cell>
          <cell r="D119">
            <v>218</v>
          </cell>
          <cell r="E119">
            <v>8</v>
          </cell>
        </row>
        <row r="120">
          <cell r="A120" t="str">
            <v>Result118</v>
          </cell>
          <cell r="B120">
            <v>974</v>
          </cell>
          <cell r="C120" t="str">
            <v>250W PS MH 1-Lamp</v>
          </cell>
          <cell r="D120">
            <v>288</v>
          </cell>
          <cell r="E120">
            <v>8</v>
          </cell>
        </row>
        <row r="121">
          <cell r="A121" t="str">
            <v>Result119</v>
          </cell>
          <cell r="B121">
            <v>976</v>
          </cell>
          <cell r="C121" t="str">
            <v>320W PS MH 1-Lamp</v>
          </cell>
          <cell r="D121">
            <v>365</v>
          </cell>
          <cell r="E121">
            <v>12</v>
          </cell>
        </row>
        <row r="122">
          <cell r="A122" t="str">
            <v>Result120</v>
          </cell>
          <cell r="B122">
            <v>978</v>
          </cell>
          <cell r="C122" t="str">
            <v>350W PS MH 1-Lamp</v>
          </cell>
          <cell r="D122">
            <v>395</v>
          </cell>
          <cell r="E122">
            <v>12</v>
          </cell>
        </row>
        <row r="123">
          <cell r="A123" t="str">
            <v>Result121</v>
          </cell>
          <cell r="B123">
            <v>946</v>
          </cell>
          <cell r="C123" t="str">
            <v>750W PS MH 1-Lamp</v>
          </cell>
          <cell r="D123">
            <v>840</v>
          </cell>
          <cell r="E123">
            <v>15</v>
          </cell>
        </row>
        <row r="124">
          <cell r="A124" t="str">
            <v>Result122</v>
          </cell>
          <cell r="B124">
            <v>950</v>
          </cell>
          <cell r="C124" t="str">
            <v>360W MH Lamp-only w/ferro elect. Capacitor</v>
          </cell>
          <cell r="D124">
            <v>420</v>
          </cell>
          <cell r="E124">
            <v>5</v>
          </cell>
        </row>
        <row r="125">
          <cell r="A125" t="str">
            <v>Result123</v>
          </cell>
          <cell r="B125">
            <v>979</v>
          </cell>
          <cell r="C125" t="str">
            <v>400W PS MH 1-Lamp</v>
          </cell>
          <cell r="D125">
            <v>422</v>
          </cell>
          <cell r="E125">
            <v>55</v>
          </cell>
        </row>
        <row r="126">
          <cell r="A126" t="str">
            <v>Result124</v>
          </cell>
          <cell r="B126">
            <v>981</v>
          </cell>
          <cell r="C126" t="str">
            <v>400W PS MH 2-Lamp</v>
          </cell>
          <cell r="D126">
            <v>844</v>
          </cell>
          <cell r="E126">
            <v>110</v>
          </cell>
        </row>
        <row r="127">
          <cell r="A127" t="str">
            <v>Result125</v>
          </cell>
          <cell r="B127">
            <v>953</v>
          </cell>
          <cell r="C127" t="str">
            <v>875W PS MH 1-Lamp</v>
          </cell>
          <cell r="D127">
            <v>935</v>
          </cell>
          <cell r="E127">
            <v>65</v>
          </cell>
        </row>
        <row r="128">
          <cell r="A128" t="str">
            <v>Result126</v>
          </cell>
          <cell r="B128">
            <v>955</v>
          </cell>
          <cell r="C128" t="str">
            <v>875W PS MH 2-Lamp</v>
          </cell>
          <cell r="D128">
            <v>1870</v>
          </cell>
          <cell r="E128">
            <v>130</v>
          </cell>
        </row>
        <row r="129">
          <cell r="A129" t="str">
            <v>Result127</v>
          </cell>
          <cell r="B129">
            <v>957</v>
          </cell>
          <cell r="C129" t="str">
            <v>875W PS MH 3-Lamp</v>
          </cell>
          <cell r="D129">
            <v>2805</v>
          </cell>
          <cell r="E129">
            <v>195</v>
          </cell>
        </row>
        <row r="130">
          <cell r="A130" t="str">
            <v>Result128</v>
          </cell>
          <cell r="B130">
            <v>980</v>
          </cell>
          <cell r="C130" t="str">
            <v>400W PS MH 1-Lamp</v>
          </cell>
          <cell r="D130">
            <v>422</v>
          </cell>
          <cell r="E130">
            <v>12</v>
          </cell>
        </row>
        <row r="131">
          <cell r="A131" t="str">
            <v>Result129</v>
          </cell>
          <cell r="B131">
            <v>982</v>
          </cell>
          <cell r="C131" t="str">
            <v>400W PS MH 2-Lamp</v>
          </cell>
          <cell r="D131">
            <v>844</v>
          </cell>
          <cell r="E131">
            <v>24</v>
          </cell>
        </row>
        <row r="132">
          <cell r="A132" t="str">
            <v>Result130</v>
          </cell>
          <cell r="B132">
            <v>952</v>
          </cell>
          <cell r="C132" t="str">
            <v>875W PS MH 1-Lamp</v>
          </cell>
          <cell r="D132">
            <v>935</v>
          </cell>
          <cell r="E132">
            <v>15</v>
          </cell>
        </row>
        <row r="133">
          <cell r="A133" t="str">
            <v>Result131</v>
          </cell>
          <cell r="B133">
            <v>954</v>
          </cell>
          <cell r="C133" t="str">
            <v>875W PS MH 2-Lamp</v>
          </cell>
          <cell r="D133">
            <v>1870</v>
          </cell>
          <cell r="E133">
            <v>30</v>
          </cell>
        </row>
        <row r="134">
          <cell r="A134" t="str">
            <v>Result132</v>
          </cell>
          <cell r="B134">
            <v>956</v>
          </cell>
          <cell r="C134" t="str">
            <v>875W PS MH 3-Lamp</v>
          </cell>
          <cell r="D134">
            <v>2805</v>
          </cell>
          <cell r="E134">
            <v>45</v>
          </cell>
        </row>
        <row r="135">
          <cell r="A135" t="str">
            <v>Result133</v>
          </cell>
          <cell r="B135">
            <v>959</v>
          </cell>
          <cell r="C135" t="str">
            <v>25W Integrated Ceramic MH Lamp</v>
          </cell>
          <cell r="D135">
            <v>25</v>
          </cell>
          <cell r="E135">
            <v>20</v>
          </cell>
        </row>
        <row r="136">
          <cell r="A136" t="str">
            <v>Result134</v>
          </cell>
          <cell r="B136">
            <v>961</v>
          </cell>
          <cell r="C136" t="str">
            <v>150W or less Ceramic MH Fixture</v>
          </cell>
          <cell r="D136">
            <v>100</v>
          </cell>
          <cell r="E136">
            <v>50</v>
          </cell>
        </row>
        <row r="137">
          <cell r="A137" t="str">
            <v>Result135</v>
          </cell>
          <cell r="B137">
            <v>963</v>
          </cell>
          <cell r="C137" t="str">
            <v>151-250W Ceramic MH Fixture</v>
          </cell>
          <cell r="D137">
            <v>200</v>
          </cell>
          <cell r="E137">
            <v>45</v>
          </cell>
        </row>
        <row r="138">
          <cell r="A138" t="str">
            <v>Result136</v>
          </cell>
          <cell r="B138">
            <v>965</v>
          </cell>
          <cell r="C138" t="str">
            <v>250W or greater Ceramic MH Fixture</v>
          </cell>
          <cell r="D138">
            <v>300</v>
          </cell>
          <cell r="E138">
            <v>60</v>
          </cell>
        </row>
        <row r="139">
          <cell r="A139" t="str">
            <v>Result137</v>
          </cell>
          <cell r="B139">
            <v>958</v>
          </cell>
          <cell r="C139" t="str">
            <v>25W Integrated Ceramic MH Lamp</v>
          </cell>
          <cell r="D139">
            <v>25</v>
          </cell>
          <cell r="E139">
            <v>8</v>
          </cell>
        </row>
        <row r="140">
          <cell r="A140" t="str">
            <v>Result138</v>
          </cell>
          <cell r="B140">
            <v>960</v>
          </cell>
          <cell r="C140" t="str">
            <v>150W or less Ceramic MH Fixture</v>
          </cell>
          <cell r="D140">
            <v>100</v>
          </cell>
          <cell r="E140">
            <v>20</v>
          </cell>
        </row>
        <row r="141">
          <cell r="A141" t="str">
            <v>Result139</v>
          </cell>
          <cell r="B141">
            <v>962</v>
          </cell>
          <cell r="C141" t="str">
            <v>151-250W Ceramic MH Fixture</v>
          </cell>
          <cell r="D141">
            <v>200</v>
          </cell>
          <cell r="E141">
            <v>10</v>
          </cell>
        </row>
        <row r="142">
          <cell r="A142" t="str">
            <v>Result140</v>
          </cell>
          <cell r="B142">
            <v>964</v>
          </cell>
          <cell r="C142" t="str">
            <v>250W or greater Ceramic MH Fixture</v>
          </cell>
          <cell r="D142">
            <v>300</v>
          </cell>
          <cell r="E142">
            <v>15</v>
          </cell>
        </row>
        <row r="143">
          <cell r="A143" t="str">
            <v>Result141</v>
          </cell>
          <cell r="B143">
            <v>903</v>
          </cell>
          <cell r="C143" t="str">
            <v>35W HPS 1-Lamp</v>
          </cell>
          <cell r="D143">
            <v>41</v>
          </cell>
          <cell r="E143">
            <v>17</v>
          </cell>
        </row>
        <row r="144">
          <cell r="A144" t="str">
            <v>Result142</v>
          </cell>
          <cell r="B144">
            <v>907</v>
          </cell>
          <cell r="C144" t="str">
            <v>40W HPS 1-Lamp</v>
          </cell>
          <cell r="D144">
            <v>67</v>
          </cell>
          <cell r="E144">
            <v>17</v>
          </cell>
        </row>
        <row r="145">
          <cell r="A145" t="str">
            <v>Result143</v>
          </cell>
          <cell r="B145">
            <v>911</v>
          </cell>
          <cell r="C145" t="str">
            <v>70W HPS 1-Lamp</v>
          </cell>
          <cell r="D145">
            <v>92</v>
          </cell>
          <cell r="E145">
            <v>17</v>
          </cell>
        </row>
        <row r="146">
          <cell r="A146" t="str">
            <v>Result144</v>
          </cell>
          <cell r="B146">
            <v>915</v>
          </cell>
          <cell r="C146" t="str">
            <v>100W HPS 1-Lamp</v>
          </cell>
          <cell r="D146">
            <v>129</v>
          </cell>
          <cell r="E146">
            <v>17</v>
          </cell>
        </row>
        <row r="147">
          <cell r="A147" t="str">
            <v>Result145</v>
          </cell>
          <cell r="B147">
            <v>919</v>
          </cell>
          <cell r="C147" t="str">
            <v>150W HPS 1-Lamp</v>
          </cell>
          <cell r="D147">
            <v>187</v>
          </cell>
          <cell r="E147">
            <v>17</v>
          </cell>
        </row>
        <row r="148">
          <cell r="A148" t="str">
            <v>Result145</v>
          </cell>
          <cell r="B148">
            <v>925</v>
          </cell>
          <cell r="C148" t="str">
            <v>200W HPS 1-Lamp</v>
          </cell>
          <cell r="D148">
            <v>240</v>
          </cell>
          <cell r="E148">
            <v>28</v>
          </cell>
        </row>
        <row r="149">
          <cell r="A149" t="str">
            <v>Result146</v>
          </cell>
          <cell r="B149">
            <v>929</v>
          </cell>
          <cell r="C149" t="str">
            <v>250W HPS 1-Lamp</v>
          </cell>
          <cell r="D149">
            <v>295</v>
          </cell>
          <cell r="E149">
            <v>28</v>
          </cell>
        </row>
        <row r="150">
          <cell r="A150" t="str">
            <v>Result147</v>
          </cell>
          <cell r="B150">
            <v>931</v>
          </cell>
          <cell r="C150" t="str">
            <v>310W HPS 1-Lamp</v>
          </cell>
          <cell r="D150">
            <v>365</v>
          </cell>
          <cell r="E150">
            <v>45</v>
          </cell>
        </row>
        <row r="151">
          <cell r="A151" t="str">
            <v>Result148</v>
          </cell>
          <cell r="B151">
            <v>939</v>
          </cell>
          <cell r="C151" t="str">
            <v>400W HPS 1-Lamp</v>
          </cell>
          <cell r="D151">
            <v>460</v>
          </cell>
          <cell r="E151">
            <v>45</v>
          </cell>
        </row>
        <row r="152">
          <cell r="A152" t="str">
            <v>Result149</v>
          </cell>
          <cell r="B152">
            <v>945</v>
          </cell>
          <cell r="C152" t="str">
            <v>600W HPS 1-Lamp</v>
          </cell>
          <cell r="D152">
            <v>665</v>
          </cell>
          <cell r="E152">
            <v>45</v>
          </cell>
        </row>
        <row r="153">
          <cell r="A153" t="str">
            <v>Result150</v>
          </cell>
          <cell r="B153">
            <v>949</v>
          </cell>
          <cell r="C153" t="str">
            <v>750W HPS 1-Lamp</v>
          </cell>
          <cell r="D153">
            <v>835</v>
          </cell>
          <cell r="E153">
            <v>45</v>
          </cell>
        </row>
        <row r="154">
          <cell r="A154" t="str">
            <v>Result151</v>
          </cell>
          <cell r="B154">
            <v>902</v>
          </cell>
          <cell r="C154" t="str">
            <v>35W HPS 1-Lamp</v>
          </cell>
          <cell r="D154">
            <v>41</v>
          </cell>
          <cell r="E154">
            <v>7.5</v>
          </cell>
        </row>
        <row r="155">
          <cell r="A155" t="str">
            <v>Result152</v>
          </cell>
          <cell r="B155">
            <v>906</v>
          </cell>
          <cell r="C155" t="str">
            <v>40W HPS 1-Lamp</v>
          </cell>
          <cell r="D155">
            <v>67</v>
          </cell>
          <cell r="E155">
            <v>7.5</v>
          </cell>
        </row>
        <row r="156">
          <cell r="A156" t="str">
            <v>Result153</v>
          </cell>
          <cell r="B156">
            <v>910</v>
          </cell>
          <cell r="C156" t="str">
            <v>70W HPS 1-Lamp</v>
          </cell>
          <cell r="D156">
            <v>92</v>
          </cell>
          <cell r="E156">
            <v>7.5</v>
          </cell>
        </row>
        <row r="157">
          <cell r="A157" t="str">
            <v>Result154</v>
          </cell>
          <cell r="B157">
            <v>914</v>
          </cell>
          <cell r="C157" t="str">
            <v>100W HPS 1-Lamp</v>
          </cell>
          <cell r="D157">
            <v>129</v>
          </cell>
          <cell r="E157">
            <v>7.5</v>
          </cell>
        </row>
        <row r="158">
          <cell r="A158" t="str">
            <v>Result155</v>
          </cell>
          <cell r="B158">
            <v>918</v>
          </cell>
          <cell r="C158" t="str">
            <v>150W HPS 1-Lamp</v>
          </cell>
          <cell r="D158">
            <v>187</v>
          </cell>
          <cell r="E158">
            <v>7.5</v>
          </cell>
        </row>
        <row r="159">
          <cell r="A159" t="str">
            <v>Result156</v>
          </cell>
          <cell r="B159">
            <v>924</v>
          </cell>
          <cell r="C159" t="str">
            <v>200W HPS 1-Lamp</v>
          </cell>
          <cell r="D159">
            <v>240</v>
          </cell>
          <cell r="E159">
            <v>15</v>
          </cell>
        </row>
        <row r="160">
          <cell r="A160" t="str">
            <v>Result157</v>
          </cell>
          <cell r="B160">
            <v>928</v>
          </cell>
          <cell r="C160" t="str">
            <v>250W HPS 1-Lamp</v>
          </cell>
          <cell r="D160">
            <v>295</v>
          </cell>
          <cell r="E160">
            <v>15</v>
          </cell>
        </row>
        <row r="161">
          <cell r="A161" t="str">
            <v>Result158</v>
          </cell>
          <cell r="B161">
            <v>930</v>
          </cell>
          <cell r="C161" t="str">
            <v>310W HPS 1-Lamp</v>
          </cell>
          <cell r="D161">
            <v>365</v>
          </cell>
          <cell r="E161">
            <v>15</v>
          </cell>
        </row>
        <row r="162">
          <cell r="A162" t="str">
            <v>Result159</v>
          </cell>
          <cell r="B162">
            <v>938</v>
          </cell>
          <cell r="C162" t="str">
            <v>400W HPS 1-Lamp</v>
          </cell>
          <cell r="D162">
            <v>460</v>
          </cell>
          <cell r="E162">
            <v>15</v>
          </cell>
        </row>
        <row r="163">
          <cell r="A163" t="str">
            <v>Result160</v>
          </cell>
          <cell r="B163">
            <v>944</v>
          </cell>
          <cell r="C163" t="str">
            <v>600W HPS 1-Lamp</v>
          </cell>
          <cell r="D163">
            <v>665</v>
          </cell>
          <cell r="E163">
            <v>15</v>
          </cell>
        </row>
        <row r="164">
          <cell r="A164" t="str">
            <v>Result161</v>
          </cell>
          <cell r="B164">
            <v>948</v>
          </cell>
          <cell r="C164" t="str">
            <v>750W HPS 1-Lamp</v>
          </cell>
          <cell r="D164">
            <v>835</v>
          </cell>
          <cell r="E164">
            <v>15</v>
          </cell>
        </row>
        <row r="165">
          <cell r="A165" t="str">
            <v>Result162</v>
          </cell>
          <cell r="B165">
            <v>1011</v>
          </cell>
          <cell r="C165" t="str">
            <v>3-10W CFL</v>
          </cell>
          <cell r="D165">
            <v>6</v>
          </cell>
          <cell r="E165">
            <v>6</v>
          </cell>
        </row>
        <row r="166">
          <cell r="A166" t="str">
            <v>Result163</v>
          </cell>
          <cell r="B166">
            <v>1025</v>
          </cell>
          <cell r="C166" t="str">
            <v>11-15W CFL</v>
          </cell>
          <cell r="D166">
            <v>13</v>
          </cell>
          <cell r="E166">
            <v>6</v>
          </cell>
        </row>
        <row r="167">
          <cell r="A167" t="str">
            <v>Result164</v>
          </cell>
          <cell r="B167">
            <v>1035</v>
          </cell>
          <cell r="C167" t="str">
            <v>16-20W CFL</v>
          </cell>
          <cell r="D167">
            <v>18</v>
          </cell>
          <cell r="E167">
            <v>6</v>
          </cell>
        </row>
        <row r="168">
          <cell r="A168" t="str">
            <v>Result165</v>
          </cell>
          <cell r="B168">
            <v>1045</v>
          </cell>
          <cell r="C168" t="str">
            <v>21-25W CFL</v>
          </cell>
          <cell r="D168">
            <v>23</v>
          </cell>
          <cell r="E168">
            <v>9</v>
          </cell>
        </row>
        <row r="169">
          <cell r="A169" t="str">
            <v>Result166</v>
          </cell>
          <cell r="B169">
            <v>1055</v>
          </cell>
          <cell r="C169" t="str">
            <v>26-30W CFL</v>
          </cell>
          <cell r="D169">
            <v>28</v>
          </cell>
          <cell r="E169">
            <v>9</v>
          </cell>
        </row>
        <row r="170">
          <cell r="A170" t="str">
            <v>Result167</v>
          </cell>
          <cell r="B170">
            <v>1065</v>
          </cell>
          <cell r="C170" t="str">
            <v>31-35W CFL</v>
          </cell>
          <cell r="D170">
            <v>33</v>
          </cell>
          <cell r="E170">
            <v>9</v>
          </cell>
        </row>
        <row r="171">
          <cell r="A171" t="str">
            <v>Result168</v>
          </cell>
          <cell r="B171">
            <v>1075</v>
          </cell>
          <cell r="C171" t="str">
            <v>36-40W CFL</v>
          </cell>
          <cell r="D171">
            <v>38</v>
          </cell>
          <cell r="E171">
            <v>12</v>
          </cell>
        </row>
        <row r="172">
          <cell r="A172" t="str">
            <v>Result169</v>
          </cell>
          <cell r="B172">
            <v>1085</v>
          </cell>
          <cell r="C172" t="str">
            <v>41-45W CFL</v>
          </cell>
          <cell r="D172">
            <v>43</v>
          </cell>
          <cell r="E172">
            <v>12</v>
          </cell>
        </row>
        <row r="173">
          <cell r="A173" t="str">
            <v>Result170</v>
          </cell>
          <cell r="B173">
            <v>1095</v>
          </cell>
          <cell r="C173" t="str">
            <v>46-50W CFL</v>
          </cell>
          <cell r="D173">
            <v>48</v>
          </cell>
          <cell r="E173">
            <v>12</v>
          </cell>
        </row>
        <row r="174">
          <cell r="A174" t="str">
            <v>Result171</v>
          </cell>
          <cell r="B174">
            <v>1105</v>
          </cell>
          <cell r="C174" t="str">
            <v>51-55W CFL</v>
          </cell>
          <cell r="D174">
            <v>53</v>
          </cell>
          <cell r="E174">
            <v>12</v>
          </cell>
        </row>
        <row r="175">
          <cell r="A175" t="str">
            <v>Result172</v>
          </cell>
          <cell r="B175">
            <v>1231</v>
          </cell>
          <cell r="C175" t="str">
            <v>56-60W CFL</v>
          </cell>
          <cell r="D175">
            <v>58</v>
          </cell>
          <cell r="E175">
            <v>18.5</v>
          </cell>
        </row>
        <row r="176">
          <cell r="A176" t="str">
            <v>Result173</v>
          </cell>
          <cell r="B176">
            <v>1233</v>
          </cell>
          <cell r="C176" t="str">
            <v>61-65W CFL</v>
          </cell>
          <cell r="D176">
            <v>63</v>
          </cell>
          <cell r="E176">
            <v>18.5</v>
          </cell>
        </row>
        <row r="177">
          <cell r="A177" t="str">
            <v>Result174</v>
          </cell>
          <cell r="B177">
            <v>1235</v>
          </cell>
          <cell r="C177" t="str">
            <v>66-70W CFL</v>
          </cell>
          <cell r="D177">
            <v>68</v>
          </cell>
          <cell r="E177">
            <v>18.5</v>
          </cell>
        </row>
        <row r="178">
          <cell r="A178" t="str">
            <v>Result175</v>
          </cell>
          <cell r="B178">
            <v>1237</v>
          </cell>
          <cell r="C178" t="str">
            <v>71-75W CFL</v>
          </cell>
          <cell r="D178">
            <v>73</v>
          </cell>
          <cell r="E178">
            <v>21.5</v>
          </cell>
        </row>
        <row r="179">
          <cell r="A179" t="str">
            <v>Result176</v>
          </cell>
          <cell r="B179">
            <v>1239</v>
          </cell>
          <cell r="C179" t="str">
            <v>76-80W CFL</v>
          </cell>
          <cell r="D179">
            <v>78</v>
          </cell>
          <cell r="E179">
            <v>21.5</v>
          </cell>
        </row>
        <row r="180">
          <cell r="A180" t="str">
            <v>Result177</v>
          </cell>
          <cell r="B180">
            <v>1241</v>
          </cell>
          <cell r="C180" t="str">
            <v>81-85W CFL</v>
          </cell>
          <cell r="D180">
            <v>83</v>
          </cell>
          <cell r="E180">
            <v>21.5</v>
          </cell>
        </row>
        <row r="181">
          <cell r="A181" t="str">
            <v>Result178</v>
          </cell>
          <cell r="B181">
            <v>1243</v>
          </cell>
          <cell r="C181" t="str">
            <v>86-90W CFL</v>
          </cell>
          <cell r="D181">
            <v>88</v>
          </cell>
          <cell r="E181">
            <v>25</v>
          </cell>
        </row>
        <row r="182">
          <cell r="A182" t="str">
            <v>Result179</v>
          </cell>
          <cell r="B182">
            <v>1245</v>
          </cell>
          <cell r="C182" t="str">
            <v>91-95W CFL</v>
          </cell>
          <cell r="D182">
            <v>93</v>
          </cell>
          <cell r="E182">
            <v>25</v>
          </cell>
        </row>
        <row r="183">
          <cell r="A183" t="str">
            <v>Result180</v>
          </cell>
          <cell r="B183">
            <v>1247</v>
          </cell>
          <cell r="C183" t="str">
            <v>96-100W CFL</v>
          </cell>
          <cell r="D183">
            <v>98</v>
          </cell>
          <cell r="E183">
            <v>25</v>
          </cell>
        </row>
        <row r="184">
          <cell r="A184" t="str">
            <v>Result181</v>
          </cell>
          <cell r="B184">
            <v>1249</v>
          </cell>
          <cell r="C184" t="str">
            <v>96-100W CFL</v>
          </cell>
          <cell r="D184">
            <v>103</v>
          </cell>
          <cell r="E184">
            <v>25</v>
          </cell>
        </row>
        <row r="185">
          <cell r="A185" t="str">
            <v>Result182</v>
          </cell>
          <cell r="B185">
            <v>1251</v>
          </cell>
          <cell r="C185" t="str">
            <v>96-100W CFL</v>
          </cell>
          <cell r="D185">
            <v>108</v>
          </cell>
          <cell r="E185">
            <v>25</v>
          </cell>
        </row>
        <row r="186">
          <cell r="A186" t="str">
            <v>Result183</v>
          </cell>
          <cell r="B186">
            <v>1010</v>
          </cell>
          <cell r="C186" t="str">
            <v>3-10W CFL</v>
          </cell>
          <cell r="D186">
            <v>6</v>
          </cell>
          <cell r="E186">
            <v>3</v>
          </cell>
        </row>
        <row r="187">
          <cell r="A187" t="str">
            <v>Result184</v>
          </cell>
          <cell r="B187">
            <v>1024</v>
          </cell>
          <cell r="C187" t="str">
            <v>11-15W CFL</v>
          </cell>
          <cell r="D187">
            <v>13</v>
          </cell>
          <cell r="E187">
            <v>3</v>
          </cell>
        </row>
        <row r="188">
          <cell r="A188" t="str">
            <v>Result185</v>
          </cell>
          <cell r="B188">
            <v>1034</v>
          </cell>
          <cell r="C188" t="str">
            <v>16-20W CFL</v>
          </cell>
          <cell r="D188">
            <v>18</v>
          </cell>
          <cell r="E188">
            <v>3</v>
          </cell>
        </row>
        <row r="189">
          <cell r="A189" t="str">
            <v>Result186</v>
          </cell>
          <cell r="B189">
            <v>1044</v>
          </cell>
          <cell r="C189" t="str">
            <v>21-25W CFL</v>
          </cell>
          <cell r="D189">
            <v>23</v>
          </cell>
          <cell r="E189">
            <v>4.5</v>
          </cell>
        </row>
        <row r="190">
          <cell r="A190" t="str">
            <v>Result187</v>
          </cell>
          <cell r="B190">
            <v>1054</v>
          </cell>
          <cell r="C190" t="str">
            <v>26-30W CFL</v>
          </cell>
          <cell r="D190">
            <v>28</v>
          </cell>
          <cell r="E190">
            <v>4.5</v>
          </cell>
        </row>
        <row r="191">
          <cell r="A191" t="str">
            <v>Result188</v>
          </cell>
          <cell r="B191">
            <v>1064</v>
          </cell>
          <cell r="C191" t="str">
            <v>31-35W CFL</v>
          </cell>
          <cell r="D191">
            <v>33</v>
          </cell>
          <cell r="E191">
            <v>4.5</v>
          </cell>
        </row>
        <row r="192">
          <cell r="A192" t="str">
            <v>Result189</v>
          </cell>
          <cell r="B192">
            <v>1074</v>
          </cell>
          <cell r="C192" t="str">
            <v>36-40W CFL</v>
          </cell>
          <cell r="D192">
            <v>38</v>
          </cell>
          <cell r="E192">
            <v>6</v>
          </cell>
        </row>
        <row r="193">
          <cell r="A193" t="str">
            <v>Result190</v>
          </cell>
          <cell r="B193">
            <v>1084</v>
          </cell>
          <cell r="C193" t="str">
            <v>41-45W CFL</v>
          </cell>
          <cell r="D193">
            <v>43</v>
          </cell>
          <cell r="E193">
            <v>6</v>
          </cell>
        </row>
        <row r="194">
          <cell r="A194" t="str">
            <v>Result191</v>
          </cell>
          <cell r="B194">
            <v>1094</v>
          </cell>
          <cell r="C194" t="str">
            <v>46-50W CFL</v>
          </cell>
          <cell r="D194">
            <v>48</v>
          </cell>
          <cell r="E194">
            <v>6</v>
          </cell>
        </row>
        <row r="195">
          <cell r="A195" t="str">
            <v>Result192</v>
          </cell>
          <cell r="B195">
            <v>1104</v>
          </cell>
          <cell r="C195" t="str">
            <v>51-55W CFL</v>
          </cell>
          <cell r="D195">
            <v>53</v>
          </cell>
          <cell r="E195">
            <v>6</v>
          </cell>
        </row>
        <row r="196">
          <cell r="A196" t="str">
            <v>Result193</v>
          </cell>
          <cell r="B196">
            <v>1230</v>
          </cell>
          <cell r="C196" t="str">
            <v>56-60W CFL</v>
          </cell>
          <cell r="D196">
            <v>58</v>
          </cell>
          <cell r="E196">
            <v>9.25</v>
          </cell>
        </row>
        <row r="197">
          <cell r="A197" t="str">
            <v>Result194</v>
          </cell>
          <cell r="B197">
            <v>1232</v>
          </cell>
          <cell r="C197" t="str">
            <v>61-65W CFL</v>
          </cell>
          <cell r="D197">
            <v>63</v>
          </cell>
          <cell r="E197">
            <v>9.25</v>
          </cell>
        </row>
        <row r="198">
          <cell r="A198" t="str">
            <v>Result195</v>
          </cell>
          <cell r="B198">
            <v>1234</v>
          </cell>
          <cell r="C198" t="str">
            <v>66-70W CFL</v>
          </cell>
          <cell r="D198">
            <v>68</v>
          </cell>
          <cell r="E198">
            <v>9.25</v>
          </cell>
        </row>
        <row r="199">
          <cell r="A199" t="str">
            <v>Result196</v>
          </cell>
          <cell r="B199">
            <v>1236</v>
          </cell>
          <cell r="C199" t="str">
            <v>71-75W CFL</v>
          </cell>
          <cell r="D199">
            <v>73</v>
          </cell>
          <cell r="E199">
            <v>10.25</v>
          </cell>
        </row>
        <row r="200">
          <cell r="A200" t="str">
            <v>Result197</v>
          </cell>
          <cell r="B200">
            <v>1238</v>
          </cell>
          <cell r="C200" t="str">
            <v>76-80W CFL</v>
          </cell>
          <cell r="D200">
            <v>78</v>
          </cell>
          <cell r="E200">
            <v>10.25</v>
          </cell>
        </row>
        <row r="201">
          <cell r="A201" t="str">
            <v>Result198</v>
          </cell>
          <cell r="B201">
            <v>1240</v>
          </cell>
          <cell r="C201" t="str">
            <v>81-85W CFL</v>
          </cell>
          <cell r="D201">
            <v>83</v>
          </cell>
          <cell r="E201">
            <v>10.25</v>
          </cell>
        </row>
        <row r="202">
          <cell r="A202" t="str">
            <v>Result199</v>
          </cell>
          <cell r="B202">
            <v>1242</v>
          </cell>
          <cell r="C202" t="str">
            <v>86-90W CFL</v>
          </cell>
          <cell r="D202">
            <v>88</v>
          </cell>
          <cell r="E202">
            <v>12.5</v>
          </cell>
        </row>
        <row r="203">
          <cell r="A203" t="str">
            <v>Result200</v>
          </cell>
          <cell r="B203">
            <v>1244</v>
          </cell>
          <cell r="C203" t="str">
            <v>91-95W CFL</v>
          </cell>
          <cell r="D203">
            <v>93</v>
          </cell>
          <cell r="E203">
            <v>12.5</v>
          </cell>
        </row>
        <row r="204">
          <cell r="A204" t="str">
            <v>Result201</v>
          </cell>
          <cell r="B204">
            <v>1246</v>
          </cell>
          <cell r="C204" t="str">
            <v>96-100W CFL</v>
          </cell>
          <cell r="D204">
            <v>98</v>
          </cell>
          <cell r="E204">
            <v>12.5</v>
          </cell>
        </row>
        <row r="205">
          <cell r="A205" t="str">
            <v>Result202</v>
          </cell>
          <cell r="B205">
            <v>1248</v>
          </cell>
          <cell r="C205" t="str">
            <v>96-100W CFL</v>
          </cell>
          <cell r="D205">
            <v>103</v>
          </cell>
          <cell r="E205">
            <v>12.5</v>
          </cell>
        </row>
        <row r="206">
          <cell r="A206" t="str">
            <v>Result203</v>
          </cell>
          <cell r="B206">
            <v>1250</v>
          </cell>
          <cell r="C206" t="str">
            <v>96-100W CFL</v>
          </cell>
          <cell r="D206">
            <v>108</v>
          </cell>
          <cell r="E206">
            <v>12.5</v>
          </cell>
        </row>
        <row r="207">
          <cell r="A207" t="str">
            <v>Result204</v>
          </cell>
          <cell r="B207">
            <v>1253</v>
          </cell>
          <cell r="C207" t="str">
            <v>3-10W CFL Hard Wire</v>
          </cell>
          <cell r="D207">
            <v>7</v>
          </cell>
          <cell r="E207">
            <v>8</v>
          </cell>
        </row>
        <row r="208">
          <cell r="A208" t="str">
            <v>Result205</v>
          </cell>
          <cell r="B208">
            <v>1255</v>
          </cell>
          <cell r="C208" t="str">
            <v>11-15W CFL Hard Wire</v>
          </cell>
          <cell r="D208">
            <v>15</v>
          </cell>
          <cell r="E208">
            <v>8</v>
          </cell>
        </row>
        <row r="209">
          <cell r="A209" t="str">
            <v>Result206</v>
          </cell>
          <cell r="B209">
            <v>1257</v>
          </cell>
          <cell r="C209" t="str">
            <v>16-20W CFL Hard Wire</v>
          </cell>
          <cell r="D209">
            <v>18</v>
          </cell>
          <cell r="E209">
            <v>18</v>
          </cell>
        </row>
        <row r="210">
          <cell r="A210" t="str">
            <v>Result207</v>
          </cell>
          <cell r="B210">
            <v>1259</v>
          </cell>
          <cell r="C210" t="str">
            <v>21-25W CFL Hard Wire</v>
          </cell>
          <cell r="D210">
            <v>24</v>
          </cell>
          <cell r="E210">
            <v>18</v>
          </cell>
        </row>
        <row r="211">
          <cell r="A211" t="str">
            <v>Result208</v>
          </cell>
          <cell r="B211">
            <v>1261</v>
          </cell>
          <cell r="C211" t="str">
            <v>26-30W CFL Hard Wire</v>
          </cell>
          <cell r="D211">
            <v>31</v>
          </cell>
          <cell r="E211">
            <v>18</v>
          </cell>
        </row>
        <row r="212">
          <cell r="A212" t="str">
            <v>Result209</v>
          </cell>
          <cell r="B212">
            <v>1263</v>
          </cell>
          <cell r="C212" t="str">
            <v>31-40W CFL Hard Wire</v>
          </cell>
          <cell r="D212">
            <v>36</v>
          </cell>
          <cell r="E212">
            <v>24</v>
          </cell>
        </row>
        <row r="213">
          <cell r="A213" t="str">
            <v>Result210</v>
          </cell>
          <cell r="B213">
            <v>1265</v>
          </cell>
          <cell r="C213" t="str">
            <v>41-50W CFL Hard Wire</v>
          </cell>
          <cell r="D213">
            <v>48</v>
          </cell>
          <cell r="E213">
            <v>24</v>
          </cell>
        </row>
        <row r="214">
          <cell r="A214" t="str">
            <v>Result211</v>
          </cell>
          <cell r="B214">
            <v>1267</v>
          </cell>
          <cell r="C214" t="str">
            <v>51-60W CFL Hard Wire</v>
          </cell>
          <cell r="D214">
            <v>60</v>
          </cell>
          <cell r="E214">
            <v>24</v>
          </cell>
        </row>
        <row r="215">
          <cell r="A215" t="str">
            <v>Result212</v>
          </cell>
          <cell r="B215">
            <v>1003</v>
          </cell>
          <cell r="C215" t="str">
            <v>Indust Multi-CFL Fixture 3-Lamp</v>
          </cell>
          <cell r="D215">
            <v>165</v>
          </cell>
          <cell r="E215">
            <v>25</v>
          </cell>
        </row>
        <row r="216">
          <cell r="A216" t="str">
            <v>Result213</v>
          </cell>
          <cell r="B216">
            <v>1001</v>
          </cell>
          <cell r="C216" t="str">
            <v>Indust Multi-CFL Fixture 8-Lamp</v>
          </cell>
          <cell r="D216">
            <v>310</v>
          </cell>
          <cell r="E216">
            <v>25</v>
          </cell>
        </row>
        <row r="217">
          <cell r="A217" t="str">
            <v>Result214</v>
          </cell>
          <cell r="B217">
            <v>1252</v>
          </cell>
          <cell r="C217" t="str">
            <v>3-10W CFL Hard Wire</v>
          </cell>
          <cell r="D217">
            <v>7</v>
          </cell>
          <cell r="E217">
            <v>3</v>
          </cell>
        </row>
        <row r="218">
          <cell r="A218" t="str">
            <v>Result215</v>
          </cell>
          <cell r="B218">
            <v>1254</v>
          </cell>
          <cell r="C218" t="str">
            <v>11-15W CFL Hard Wire</v>
          </cell>
          <cell r="D218">
            <v>15</v>
          </cell>
          <cell r="E218">
            <v>3.75</v>
          </cell>
        </row>
        <row r="219">
          <cell r="A219" t="str">
            <v>Result216</v>
          </cell>
          <cell r="B219">
            <v>1256</v>
          </cell>
          <cell r="C219" t="str">
            <v>16-20W CFL Hard Wire</v>
          </cell>
          <cell r="D219">
            <v>18</v>
          </cell>
          <cell r="E219">
            <v>4</v>
          </cell>
        </row>
        <row r="220">
          <cell r="A220" t="str">
            <v>Result217</v>
          </cell>
          <cell r="B220">
            <v>1258</v>
          </cell>
          <cell r="C220" t="str">
            <v>21-25W CFL Hard Wire</v>
          </cell>
          <cell r="D220">
            <v>24</v>
          </cell>
          <cell r="E220">
            <v>5</v>
          </cell>
        </row>
        <row r="221">
          <cell r="A221" t="str">
            <v>Result218</v>
          </cell>
          <cell r="B221">
            <v>1260</v>
          </cell>
          <cell r="C221" t="str">
            <v>26-30W CFL Hard Wire</v>
          </cell>
          <cell r="D221">
            <v>31</v>
          </cell>
          <cell r="E221">
            <v>5</v>
          </cell>
        </row>
        <row r="222">
          <cell r="A222" t="str">
            <v>Result219</v>
          </cell>
          <cell r="B222">
            <v>1262</v>
          </cell>
          <cell r="C222" t="str">
            <v>31-40W CFL Hard Wire</v>
          </cell>
          <cell r="D222">
            <v>36</v>
          </cell>
          <cell r="E222">
            <v>8</v>
          </cell>
        </row>
        <row r="223">
          <cell r="A223" t="str">
            <v>Result220</v>
          </cell>
          <cell r="B223">
            <v>1264</v>
          </cell>
          <cell r="C223" t="str">
            <v>41-50W CFL Hard Wire</v>
          </cell>
          <cell r="D223">
            <v>48</v>
          </cell>
          <cell r="E223">
            <v>8</v>
          </cell>
        </row>
        <row r="224">
          <cell r="A224" t="str">
            <v>Result221</v>
          </cell>
          <cell r="B224">
            <v>1266</v>
          </cell>
          <cell r="C224" t="str">
            <v>51-60W CFL Hard Wire</v>
          </cell>
          <cell r="D224">
            <v>60</v>
          </cell>
          <cell r="E224">
            <v>8</v>
          </cell>
        </row>
        <row r="225">
          <cell r="A225" t="str">
            <v>Result222</v>
          </cell>
          <cell r="B225">
            <v>1002</v>
          </cell>
          <cell r="C225" t="str">
            <v>Indust Multi-CFL Fixture 3-Lamp</v>
          </cell>
          <cell r="D225">
            <v>165</v>
          </cell>
          <cell r="E225">
            <v>15</v>
          </cell>
        </row>
        <row r="226">
          <cell r="A226" t="str">
            <v>Result223</v>
          </cell>
          <cell r="B226">
            <v>1000</v>
          </cell>
          <cell r="C226" t="str">
            <v>Indust Multi-CFL Fixture 8-Lamp</v>
          </cell>
          <cell r="D226">
            <v>310</v>
          </cell>
          <cell r="E226">
            <v>15</v>
          </cell>
        </row>
        <row r="227">
          <cell r="A227" t="str">
            <v>Result224</v>
          </cell>
          <cell r="B227">
            <v>1405</v>
          </cell>
          <cell r="C227" t="str">
            <v>5-10W Cold Cathode Lamp</v>
          </cell>
          <cell r="D227">
            <v>7</v>
          </cell>
          <cell r="E227">
            <v>15</v>
          </cell>
        </row>
        <row r="228">
          <cell r="A228" t="str">
            <v>Result225</v>
          </cell>
          <cell r="B228">
            <v>1407</v>
          </cell>
          <cell r="C228" t="str">
            <v>11-15W Cold Cathode Lamp</v>
          </cell>
          <cell r="D228">
            <v>13</v>
          </cell>
          <cell r="E228">
            <v>25</v>
          </cell>
        </row>
        <row r="229">
          <cell r="A229" t="str">
            <v>Result226</v>
          </cell>
          <cell r="B229">
            <v>1406</v>
          </cell>
          <cell r="C229" t="str">
            <v>5-10W Cold Cathode Lamp</v>
          </cell>
          <cell r="D229">
            <v>7</v>
          </cell>
          <cell r="E229">
            <v>7.5</v>
          </cell>
        </row>
        <row r="230">
          <cell r="A230" t="str">
            <v>Result227</v>
          </cell>
          <cell r="B230">
            <v>1408</v>
          </cell>
          <cell r="C230" t="str">
            <v>11-15W Cold Cathode Lamp</v>
          </cell>
          <cell r="D230">
            <v>13</v>
          </cell>
          <cell r="E230">
            <v>12.5</v>
          </cell>
        </row>
        <row r="231">
          <cell r="A231" t="str">
            <v>Result228</v>
          </cell>
          <cell r="B231">
            <v>1603</v>
          </cell>
          <cell r="C231" t="str">
            <v>15W Induction Lamp (70W HID Base)</v>
          </cell>
          <cell r="D231">
            <v>15</v>
          </cell>
          <cell r="E231">
            <v>17.5</v>
          </cell>
        </row>
        <row r="232">
          <cell r="A232" t="str">
            <v>Result229</v>
          </cell>
          <cell r="B232">
            <v>1601</v>
          </cell>
          <cell r="C232" t="str">
            <v>23W Induction Lamp (100W HID Base)</v>
          </cell>
          <cell r="D232">
            <v>23</v>
          </cell>
          <cell r="E232">
            <v>22</v>
          </cell>
        </row>
        <row r="233">
          <cell r="A233" t="str">
            <v>Result230</v>
          </cell>
          <cell r="B233">
            <v>1605</v>
          </cell>
          <cell r="C233" t="str">
            <v>40W Induction Lamp (175W HID Base)</v>
          </cell>
          <cell r="D233">
            <v>40</v>
          </cell>
          <cell r="E233">
            <v>41</v>
          </cell>
        </row>
        <row r="234">
          <cell r="A234" t="str">
            <v>Result231</v>
          </cell>
          <cell r="B234">
            <v>1602</v>
          </cell>
          <cell r="C234" t="str">
            <v>15W Induction Lamp (70W HID Base)</v>
          </cell>
          <cell r="D234">
            <v>15</v>
          </cell>
          <cell r="E234">
            <v>8.75</v>
          </cell>
        </row>
        <row r="235">
          <cell r="A235" t="str">
            <v>Result232</v>
          </cell>
          <cell r="B235">
            <v>1600</v>
          </cell>
          <cell r="C235" t="str">
            <v>23W Induction Lamp (100W HID Base)</v>
          </cell>
          <cell r="D235">
            <v>23</v>
          </cell>
          <cell r="E235">
            <v>11</v>
          </cell>
        </row>
        <row r="236">
          <cell r="A236" t="str">
            <v>Result233</v>
          </cell>
          <cell r="B236">
            <v>1604</v>
          </cell>
          <cell r="C236" t="str">
            <v>40W Induction Lamp (175W HID Base)</v>
          </cell>
          <cell r="D236">
            <v>40</v>
          </cell>
          <cell r="E236">
            <v>20.5</v>
          </cell>
        </row>
        <row r="237">
          <cell r="A237" t="str">
            <v>Result234</v>
          </cell>
          <cell r="B237">
            <v>1501</v>
          </cell>
          <cell r="C237" t="str">
            <v>LED Lamps &amp; Fixtures</v>
          </cell>
          <cell r="D237">
            <v>0</v>
          </cell>
          <cell r="E237">
            <v>0</v>
          </cell>
        </row>
        <row r="238">
          <cell r="A238" t="str">
            <v>Result235</v>
          </cell>
          <cell r="B238">
            <v>1500</v>
          </cell>
          <cell r="C238" t="str">
            <v>LED Lamps &amp; Fixtures</v>
          </cell>
          <cell r="D238">
            <v>0</v>
          </cell>
          <cell r="E238">
            <v>0</v>
          </cell>
        </row>
        <row r="239">
          <cell r="A239" t="str">
            <v>Result236</v>
          </cell>
          <cell r="B239">
            <v>3000</v>
          </cell>
          <cell r="C239" t="str">
            <v>Exit Sign - LED or LEC</v>
          </cell>
          <cell r="D239">
            <v>4</v>
          </cell>
          <cell r="E239">
            <v>6</v>
          </cell>
        </row>
        <row r="240">
          <cell r="A240" t="str">
            <v>Result237</v>
          </cell>
          <cell r="B240">
            <v>4001</v>
          </cell>
          <cell r="C240" t="str">
            <v>Wall Mount Occupancy Sensor</v>
          </cell>
          <cell r="D240">
            <v>0</v>
          </cell>
          <cell r="E240">
            <v>12</v>
          </cell>
        </row>
        <row r="241">
          <cell r="A241" t="str">
            <v>Result238</v>
          </cell>
          <cell r="B241">
            <v>4003</v>
          </cell>
          <cell r="C241" t="str">
            <v>Ceiling Mount Occupancy Sensor</v>
          </cell>
          <cell r="D241">
            <v>0</v>
          </cell>
          <cell r="E241">
            <v>36</v>
          </cell>
        </row>
        <row r="242">
          <cell r="A242" t="str">
            <v>Result239</v>
          </cell>
          <cell r="B242">
            <v>4005</v>
          </cell>
          <cell r="C242" t="str">
            <v>Photocells</v>
          </cell>
          <cell r="D242">
            <v>0</v>
          </cell>
          <cell r="E242">
            <v>12</v>
          </cell>
        </row>
        <row r="243">
          <cell r="A243" t="str">
            <v>Result240</v>
          </cell>
          <cell r="B243">
            <v>4000</v>
          </cell>
          <cell r="C243" t="str">
            <v>Wall Mount Occupancy Sensor</v>
          </cell>
          <cell r="D243">
            <v>0</v>
          </cell>
          <cell r="E243">
            <v>6</v>
          </cell>
        </row>
        <row r="244">
          <cell r="A244" t="str">
            <v>Result241</v>
          </cell>
          <cell r="B244">
            <v>4002</v>
          </cell>
          <cell r="C244" t="str">
            <v>Ceiling Mount Occupancy Sensor</v>
          </cell>
          <cell r="D244">
            <v>0</v>
          </cell>
          <cell r="E244">
            <v>18</v>
          </cell>
        </row>
        <row r="245">
          <cell r="A245" t="str">
            <v>Result242</v>
          </cell>
          <cell r="B245">
            <v>4004</v>
          </cell>
          <cell r="C245" t="str">
            <v>Photocells</v>
          </cell>
          <cell r="E245">
            <v>6</v>
          </cell>
        </row>
        <row r="246">
          <cell r="A246" t="str">
            <v>Result243</v>
          </cell>
          <cell r="B246">
            <v>433</v>
          </cell>
          <cell r="C246" t="str">
            <v>4' F32T8 RLO w/refl 8-Lamp HID</v>
          </cell>
          <cell r="D246">
            <v>192</v>
          </cell>
          <cell r="E246">
            <v>65</v>
          </cell>
        </row>
        <row r="247">
          <cell r="A247" t="str">
            <v>Result244</v>
          </cell>
          <cell r="B247">
            <v>417</v>
          </cell>
          <cell r="C247" t="str">
            <v>4' F36T8 2-Lamp</v>
          </cell>
          <cell r="D247">
            <v>74</v>
          </cell>
          <cell r="E247">
            <v>9</v>
          </cell>
        </row>
        <row r="248">
          <cell r="A248" t="str">
            <v>Result245</v>
          </cell>
          <cell r="B248">
            <v>418</v>
          </cell>
          <cell r="C248" t="str">
            <v>4' F36T8 w/refl 1-Lamp</v>
          </cell>
          <cell r="D248">
            <v>37</v>
          </cell>
          <cell r="E248">
            <v>9</v>
          </cell>
        </row>
        <row r="249">
          <cell r="A249" t="str">
            <v>Result246</v>
          </cell>
          <cell r="B249">
            <v>804</v>
          </cell>
          <cell r="C249" t="str">
            <v>8' F96T8 w/refl 1-Lamp</v>
          </cell>
          <cell r="D249">
            <v>60</v>
          </cell>
          <cell r="E249">
            <v>9</v>
          </cell>
        </row>
        <row r="250">
          <cell r="A250" t="str">
            <v>Result247</v>
          </cell>
          <cell r="B250">
            <v>803</v>
          </cell>
          <cell r="C250" t="str">
            <v>8' F96T8 w/refl 2-Lamp (from F96T12/HO/VHO)</v>
          </cell>
          <cell r="D250">
            <v>108</v>
          </cell>
          <cell r="E250">
            <v>27.5</v>
          </cell>
        </row>
        <row r="251">
          <cell r="A251" t="str">
            <v>Result248</v>
          </cell>
          <cell r="B251">
            <v>807</v>
          </cell>
          <cell r="C251" t="str">
            <v>8' F96T8 RLO w/refl 1-Lamp</v>
          </cell>
          <cell r="D251">
            <v>49</v>
          </cell>
          <cell r="E251">
            <v>9</v>
          </cell>
        </row>
        <row r="252">
          <cell r="A252" t="str">
            <v>Result249</v>
          </cell>
          <cell r="B252">
            <v>808</v>
          </cell>
          <cell r="C252" t="str">
            <v>8' F96T8 RLO w/refl 2-Lamp</v>
          </cell>
          <cell r="D252">
            <v>160</v>
          </cell>
          <cell r="E252">
            <v>9</v>
          </cell>
        </row>
        <row r="253">
          <cell r="A253" t="str">
            <v>Result250</v>
          </cell>
          <cell r="B253">
            <v>200</v>
          </cell>
          <cell r="C253" t="str">
            <v>2' F17T8 1-Lamp</v>
          </cell>
          <cell r="D253">
            <v>18</v>
          </cell>
          <cell r="E253">
            <v>9</v>
          </cell>
        </row>
        <row r="254">
          <cell r="A254" t="str">
            <v>Result251</v>
          </cell>
          <cell r="B254">
            <v>201</v>
          </cell>
          <cell r="C254" t="str">
            <v>2' F17T8 2-Lamp</v>
          </cell>
          <cell r="D254">
            <v>32</v>
          </cell>
          <cell r="E254">
            <v>9</v>
          </cell>
        </row>
        <row r="255">
          <cell r="A255" t="str">
            <v>Result252</v>
          </cell>
          <cell r="B255">
            <v>202</v>
          </cell>
          <cell r="C255" t="str">
            <v>2' F17T8 3-Lamp</v>
          </cell>
          <cell r="D255">
            <v>48</v>
          </cell>
          <cell r="E255">
            <v>15</v>
          </cell>
        </row>
        <row r="256">
          <cell r="A256" t="str">
            <v>Result253</v>
          </cell>
          <cell r="B256">
            <v>203</v>
          </cell>
          <cell r="C256" t="str">
            <v>2' F17T8 4-Lamp</v>
          </cell>
          <cell r="D256">
            <v>57</v>
          </cell>
          <cell r="E256">
            <v>15</v>
          </cell>
        </row>
        <row r="257">
          <cell r="A257" t="str">
            <v>Result254</v>
          </cell>
          <cell r="B257">
            <v>204</v>
          </cell>
          <cell r="C257" t="str">
            <v>2' F17T8 w/refl 1-Lamp</v>
          </cell>
          <cell r="D257">
            <v>18</v>
          </cell>
          <cell r="E257">
            <v>14</v>
          </cell>
        </row>
        <row r="258">
          <cell r="A258" t="str">
            <v>Result255</v>
          </cell>
          <cell r="B258">
            <v>205</v>
          </cell>
          <cell r="C258" t="str">
            <v>2' F17T8 w/refl 2-Lamp</v>
          </cell>
          <cell r="D258">
            <v>32</v>
          </cell>
          <cell r="E258">
            <v>14</v>
          </cell>
        </row>
        <row r="259">
          <cell r="A259" t="str">
            <v>Result256</v>
          </cell>
          <cell r="B259">
            <v>300</v>
          </cell>
          <cell r="C259" t="str">
            <v>3' F25T8 1-Lamp</v>
          </cell>
          <cell r="D259">
            <v>24</v>
          </cell>
          <cell r="E259">
            <v>9</v>
          </cell>
        </row>
        <row r="260">
          <cell r="A260" t="str">
            <v>Result257</v>
          </cell>
          <cell r="B260">
            <v>301</v>
          </cell>
          <cell r="C260" t="str">
            <v>3' F25T8 2-Lamp</v>
          </cell>
          <cell r="D260">
            <v>46</v>
          </cell>
          <cell r="E260">
            <v>9</v>
          </cell>
        </row>
        <row r="261">
          <cell r="A261" t="str">
            <v>Result258</v>
          </cell>
          <cell r="B261">
            <v>302</v>
          </cell>
          <cell r="C261" t="str">
            <v>3' F25T8 3-Lamp</v>
          </cell>
          <cell r="D261">
            <v>66</v>
          </cell>
          <cell r="E261">
            <v>15</v>
          </cell>
        </row>
        <row r="262">
          <cell r="A262" t="str">
            <v>Result259</v>
          </cell>
          <cell r="B262">
            <v>303</v>
          </cell>
          <cell r="C262" t="str">
            <v>3' F25T8 4-Lamp</v>
          </cell>
          <cell r="D262">
            <v>82</v>
          </cell>
          <cell r="E262">
            <v>15</v>
          </cell>
        </row>
        <row r="263">
          <cell r="A263" t="str">
            <v>Result260</v>
          </cell>
          <cell r="B263">
            <v>304</v>
          </cell>
          <cell r="C263" t="str">
            <v>3' F25T8 w/refl 1-Lamp</v>
          </cell>
          <cell r="D263">
            <v>24</v>
          </cell>
          <cell r="E263">
            <v>16</v>
          </cell>
        </row>
        <row r="264">
          <cell r="A264" t="str">
            <v>Result261</v>
          </cell>
          <cell r="B264">
            <v>305</v>
          </cell>
          <cell r="C264" t="str">
            <v>3' F25T8 w/refl 2-Lamp</v>
          </cell>
          <cell r="D264">
            <v>46</v>
          </cell>
          <cell r="E264">
            <v>16</v>
          </cell>
        </row>
        <row r="265">
          <cell r="A265" t="str">
            <v>Result262</v>
          </cell>
          <cell r="B265">
            <v>400</v>
          </cell>
          <cell r="C265" t="str">
            <v>4' F32T8 1-Lamp</v>
          </cell>
          <cell r="D265">
            <v>29</v>
          </cell>
          <cell r="E265">
            <v>9</v>
          </cell>
        </row>
        <row r="266">
          <cell r="A266" t="str">
            <v>Result263</v>
          </cell>
          <cell r="B266">
            <v>401</v>
          </cell>
          <cell r="C266" t="str">
            <v>4' F32T8 2-Lamp</v>
          </cell>
          <cell r="D266">
            <v>58</v>
          </cell>
          <cell r="E266">
            <v>9</v>
          </cell>
        </row>
        <row r="267">
          <cell r="A267" t="str">
            <v>Result264</v>
          </cell>
          <cell r="B267">
            <v>402</v>
          </cell>
          <cell r="C267" t="str">
            <v>4' F32T8 3-Lamp</v>
          </cell>
          <cell r="D267">
            <v>85</v>
          </cell>
          <cell r="E267">
            <v>15</v>
          </cell>
        </row>
        <row r="268">
          <cell r="A268" t="str">
            <v>Result265</v>
          </cell>
          <cell r="B268">
            <v>403</v>
          </cell>
          <cell r="C268" t="str">
            <v>4' F32T8 4-Lamp</v>
          </cell>
          <cell r="D268">
            <v>107</v>
          </cell>
          <cell r="E268">
            <v>15</v>
          </cell>
        </row>
        <row r="269">
          <cell r="A269" t="str">
            <v>Result266</v>
          </cell>
          <cell r="B269">
            <v>462</v>
          </cell>
          <cell r="C269" t="str">
            <v>4' F32T8 w/refl 1-Lamp</v>
          </cell>
          <cell r="D269">
            <v>29</v>
          </cell>
          <cell r="E269">
            <v>12</v>
          </cell>
        </row>
        <row r="270">
          <cell r="A270" t="str">
            <v>Result267</v>
          </cell>
          <cell r="B270">
            <v>463</v>
          </cell>
          <cell r="C270" t="str">
            <v>4' F32T8 w/refl 2-Lamp</v>
          </cell>
          <cell r="D270">
            <v>58</v>
          </cell>
          <cell r="E270">
            <v>12</v>
          </cell>
        </row>
        <row r="271">
          <cell r="A271" t="str">
            <v>Result268</v>
          </cell>
          <cell r="B271">
            <v>464</v>
          </cell>
          <cell r="C271" t="str">
            <v>4' F32T8 w/refl 3-Lamp</v>
          </cell>
          <cell r="D271">
            <v>85</v>
          </cell>
          <cell r="E271">
            <v>20</v>
          </cell>
        </row>
        <row r="272">
          <cell r="A272" t="str">
            <v>Result269</v>
          </cell>
          <cell r="B272">
            <v>465</v>
          </cell>
          <cell r="C272" t="str">
            <v>4' F32T8 w/refl 4-Lamp</v>
          </cell>
          <cell r="D272">
            <v>107</v>
          </cell>
          <cell r="E272">
            <v>20</v>
          </cell>
        </row>
        <row r="273">
          <cell r="A273" t="str">
            <v>Result270</v>
          </cell>
          <cell r="B273">
            <v>466</v>
          </cell>
          <cell r="C273" t="str">
            <v>4' F32T8 w/refl 5-Lamp</v>
          </cell>
          <cell r="D273">
            <v>148</v>
          </cell>
          <cell r="E273">
            <v>26</v>
          </cell>
        </row>
        <row r="274">
          <cell r="A274" t="str">
            <v>Result271</v>
          </cell>
          <cell r="B274">
            <v>467</v>
          </cell>
          <cell r="C274" t="str">
            <v>4' F32T8 w/refl 6-Lamp</v>
          </cell>
          <cell r="D274">
            <v>170</v>
          </cell>
          <cell r="E274">
            <v>31</v>
          </cell>
        </row>
        <row r="275">
          <cell r="A275" t="str">
            <v>Result272</v>
          </cell>
          <cell r="B275">
            <v>468</v>
          </cell>
          <cell r="C275" t="str">
            <v>4' F32T8 w/refl 8-Lamp</v>
          </cell>
          <cell r="D275">
            <v>227</v>
          </cell>
          <cell r="E275">
            <v>40</v>
          </cell>
        </row>
        <row r="276">
          <cell r="A276" t="str">
            <v>Result273</v>
          </cell>
          <cell r="B276">
            <v>411</v>
          </cell>
          <cell r="C276" t="str">
            <v>4' F32T8 RLO 1-Lamp</v>
          </cell>
          <cell r="D276">
            <v>26</v>
          </cell>
          <cell r="E276">
            <v>9</v>
          </cell>
        </row>
        <row r="277">
          <cell r="A277" t="str">
            <v>Result274</v>
          </cell>
          <cell r="B277">
            <v>412</v>
          </cell>
          <cell r="C277" t="str">
            <v>4' F32T8 RLO 2-Lamp</v>
          </cell>
          <cell r="D277">
            <v>51</v>
          </cell>
          <cell r="E277">
            <v>9</v>
          </cell>
        </row>
        <row r="278">
          <cell r="A278" t="str">
            <v>Result275</v>
          </cell>
          <cell r="B278">
            <v>413</v>
          </cell>
          <cell r="C278" t="str">
            <v>4' F32T8 RLO 3-Lamp</v>
          </cell>
          <cell r="D278">
            <v>74</v>
          </cell>
          <cell r="E278">
            <v>15</v>
          </cell>
        </row>
        <row r="279">
          <cell r="A279" t="str">
            <v>Result276</v>
          </cell>
          <cell r="B279">
            <v>414</v>
          </cell>
          <cell r="C279" t="str">
            <v>4' F32T8 RLO 4-Lamp</v>
          </cell>
          <cell r="D279">
            <v>94</v>
          </cell>
          <cell r="E279">
            <v>15</v>
          </cell>
        </row>
        <row r="280">
          <cell r="A280" t="str">
            <v>Result277</v>
          </cell>
          <cell r="B280">
            <v>415</v>
          </cell>
          <cell r="C280" t="str">
            <v>4' F32T8 RLO w/refl 1-Lamp</v>
          </cell>
          <cell r="D280">
            <v>26</v>
          </cell>
          <cell r="E280">
            <v>18</v>
          </cell>
        </row>
        <row r="281">
          <cell r="A281" t="str">
            <v>Result278</v>
          </cell>
          <cell r="B281">
            <v>416</v>
          </cell>
          <cell r="C281" t="str">
            <v>4' F32T8 RLO w/refl 2-Lamp</v>
          </cell>
          <cell r="D281">
            <v>51</v>
          </cell>
          <cell r="E281">
            <v>18</v>
          </cell>
        </row>
        <row r="282">
          <cell r="A282" t="str">
            <v>Result279</v>
          </cell>
          <cell r="B282">
            <v>436</v>
          </cell>
          <cell r="C282" t="str">
            <v>4' F32T8 HBF w/refl 4-Lamp HID</v>
          </cell>
          <cell r="D282">
            <v>141</v>
          </cell>
          <cell r="E282">
            <v>65</v>
          </cell>
        </row>
        <row r="283">
          <cell r="A283" t="str">
            <v>Result280</v>
          </cell>
          <cell r="B283">
            <v>432</v>
          </cell>
          <cell r="C283" t="str">
            <v>4' F32T8 HBF w/refl 6-Lamp HID</v>
          </cell>
          <cell r="D283">
            <v>234</v>
          </cell>
          <cell r="E283">
            <v>65</v>
          </cell>
        </row>
        <row r="284">
          <cell r="A284" t="str">
            <v>Result281</v>
          </cell>
          <cell r="B284">
            <v>427</v>
          </cell>
          <cell r="C284" t="str">
            <v>4' F32 Super T8 1-Lamp</v>
          </cell>
          <cell r="D284">
            <v>26</v>
          </cell>
          <cell r="E284">
            <v>11</v>
          </cell>
        </row>
        <row r="285">
          <cell r="A285" t="str">
            <v>Result282</v>
          </cell>
          <cell r="B285">
            <v>428</v>
          </cell>
          <cell r="C285" t="str">
            <v>4' F32 Super T8 2-Lamp</v>
          </cell>
          <cell r="D285">
            <v>53</v>
          </cell>
          <cell r="E285">
            <v>11</v>
          </cell>
        </row>
        <row r="286">
          <cell r="A286" t="str">
            <v>Result283</v>
          </cell>
          <cell r="B286">
            <v>429</v>
          </cell>
          <cell r="C286" t="str">
            <v>4' F32 Super T8 3-Lamp</v>
          </cell>
          <cell r="D286">
            <v>80</v>
          </cell>
          <cell r="E286">
            <v>20</v>
          </cell>
        </row>
        <row r="287">
          <cell r="A287" t="str">
            <v>Result284</v>
          </cell>
          <cell r="B287">
            <v>430</v>
          </cell>
          <cell r="C287" t="str">
            <v>4' F32 Super T8 4-Lamp</v>
          </cell>
          <cell r="D287">
            <v>106</v>
          </cell>
          <cell r="E287">
            <v>20</v>
          </cell>
        </row>
        <row r="288">
          <cell r="A288" t="str">
            <v>Result285</v>
          </cell>
          <cell r="B288">
            <v>419</v>
          </cell>
          <cell r="C288" t="str">
            <v>4' F48T8 HO 1-Lamp</v>
          </cell>
          <cell r="D288">
            <v>40</v>
          </cell>
          <cell r="E288">
            <v>9</v>
          </cell>
        </row>
        <row r="289">
          <cell r="A289" t="str">
            <v>Result286</v>
          </cell>
          <cell r="B289">
            <v>420</v>
          </cell>
          <cell r="C289" t="str">
            <v>4' F48T8 HO 2-Lamp</v>
          </cell>
          <cell r="D289">
            <v>81</v>
          </cell>
          <cell r="E289">
            <v>9</v>
          </cell>
        </row>
        <row r="290">
          <cell r="A290" t="str">
            <v>Result287</v>
          </cell>
          <cell r="B290">
            <v>421</v>
          </cell>
          <cell r="C290" t="str">
            <v>4' F48T8 HO 3-Lamp</v>
          </cell>
          <cell r="D290">
            <v>118</v>
          </cell>
          <cell r="E290">
            <v>15</v>
          </cell>
        </row>
        <row r="291">
          <cell r="A291" t="str">
            <v>Result288</v>
          </cell>
          <cell r="B291">
            <v>422</v>
          </cell>
          <cell r="C291" t="str">
            <v>4' F48T8 HO 4-Lamp</v>
          </cell>
          <cell r="D291">
            <v>149</v>
          </cell>
          <cell r="E291">
            <v>15</v>
          </cell>
        </row>
        <row r="292">
          <cell r="A292" t="str">
            <v>Result289</v>
          </cell>
          <cell r="B292">
            <v>503</v>
          </cell>
          <cell r="C292" t="str">
            <v>5' F40T8 w/refl 1-Lamp</v>
          </cell>
          <cell r="D292">
            <v>46</v>
          </cell>
          <cell r="E292">
            <v>9</v>
          </cell>
        </row>
        <row r="293">
          <cell r="A293" t="str">
            <v>Result290</v>
          </cell>
          <cell r="B293">
            <v>500</v>
          </cell>
          <cell r="C293" t="str">
            <v>5' F40T8 1-Lamp</v>
          </cell>
          <cell r="D293">
            <v>46</v>
          </cell>
          <cell r="E293">
            <v>9</v>
          </cell>
        </row>
        <row r="294">
          <cell r="A294" t="str">
            <v>Result291</v>
          </cell>
          <cell r="B294">
            <v>501</v>
          </cell>
          <cell r="C294" t="str">
            <v>5' F40T8 2-Lamp</v>
          </cell>
          <cell r="D294">
            <v>71</v>
          </cell>
          <cell r="E294">
            <v>9</v>
          </cell>
        </row>
        <row r="295">
          <cell r="A295" t="str">
            <v>Result292</v>
          </cell>
          <cell r="B295">
            <v>502</v>
          </cell>
          <cell r="C295" t="str">
            <v>5' F40T8 3-Lamp</v>
          </cell>
          <cell r="D295">
            <v>105</v>
          </cell>
          <cell r="E295">
            <v>18</v>
          </cell>
        </row>
        <row r="296">
          <cell r="A296" t="str">
            <v>Result293</v>
          </cell>
          <cell r="B296">
            <v>600</v>
          </cell>
          <cell r="C296" t="str">
            <v>6' F72T8 HO 1-Lamp</v>
          </cell>
          <cell r="D296">
            <v>80</v>
          </cell>
          <cell r="E296">
            <v>9</v>
          </cell>
        </row>
        <row r="297">
          <cell r="A297" t="str">
            <v>Result294</v>
          </cell>
          <cell r="B297">
            <v>601</v>
          </cell>
          <cell r="C297" t="str">
            <v>6' F72T8 HO 2-Lamp</v>
          </cell>
          <cell r="D297">
            <v>147</v>
          </cell>
          <cell r="E297">
            <v>9</v>
          </cell>
        </row>
        <row r="298">
          <cell r="A298" t="str">
            <v>Result295</v>
          </cell>
          <cell r="B298">
            <v>800</v>
          </cell>
          <cell r="C298" t="str">
            <v>8' F96T8 1-Lamp</v>
          </cell>
          <cell r="D298">
            <v>60</v>
          </cell>
          <cell r="E298">
            <v>9</v>
          </cell>
        </row>
        <row r="299">
          <cell r="A299" t="str">
            <v>Result296</v>
          </cell>
          <cell r="B299">
            <v>801</v>
          </cell>
          <cell r="C299" t="str">
            <v>8' F96T8 2-Lamp</v>
          </cell>
          <cell r="D299">
            <v>108</v>
          </cell>
          <cell r="E299">
            <v>9</v>
          </cell>
        </row>
        <row r="300">
          <cell r="A300" t="str">
            <v>Result297</v>
          </cell>
          <cell r="B300">
            <v>809</v>
          </cell>
          <cell r="C300" t="str">
            <v>8' F96T8 6-Lamp</v>
          </cell>
          <cell r="D300">
            <v>324</v>
          </cell>
          <cell r="E300">
            <v>30</v>
          </cell>
        </row>
        <row r="301">
          <cell r="A301" t="str">
            <v>Result298</v>
          </cell>
          <cell r="B301">
            <v>805</v>
          </cell>
          <cell r="C301" t="str">
            <v>8' F96T8  RLO 1-Lamp</v>
          </cell>
          <cell r="D301">
            <v>49</v>
          </cell>
          <cell r="E301">
            <v>9</v>
          </cell>
        </row>
        <row r="302">
          <cell r="A302" t="str">
            <v>Result299</v>
          </cell>
          <cell r="B302">
            <v>806</v>
          </cell>
          <cell r="C302" t="str">
            <v>8' F96T8  RLO 2-Lamp</v>
          </cell>
          <cell r="D302">
            <v>99</v>
          </cell>
          <cell r="E302">
            <v>806</v>
          </cell>
        </row>
        <row r="303">
          <cell r="A303" t="str">
            <v>Result300</v>
          </cell>
          <cell r="B303">
            <v>425</v>
          </cell>
          <cell r="C303" t="str">
            <v>4' F32T8 RLO w/refl 8-Lamp HID</v>
          </cell>
          <cell r="D303">
            <v>192</v>
          </cell>
          <cell r="E303">
            <v>20</v>
          </cell>
        </row>
        <row r="304">
          <cell r="A304" t="str">
            <v>Result301</v>
          </cell>
          <cell r="B304">
            <v>437</v>
          </cell>
          <cell r="C304" t="str">
            <v>4' F32T8 HBF w/refl 4-Lamp HID</v>
          </cell>
          <cell r="D304">
            <v>141</v>
          </cell>
          <cell r="E304">
            <v>20</v>
          </cell>
        </row>
        <row r="305">
          <cell r="A305" t="str">
            <v>Result302</v>
          </cell>
          <cell r="B305">
            <v>423</v>
          </cell>
          <cell r="C305" t="str">
            <v>4' F32T8 HBF w/refl 6-Lamp HID</v>
          </cell>
          <cell r="D305">
            <v>234</v>
          </cell>
          <cell r="E305">
            <v>20</v>
          </cell>
        </row>
        <row r="306">
          <cell r="A306" t="str">
            <v>Result303</v>
          </cell>
          <cell r="B306">
            <v>8091</v>
          </cell>
          <cell r="C306" t="str">
            <v>4' 32W T8 Lamps Only</v>
          </cell>
          <cell r="D306">
            <v>32</v>
          </cell>
        </row>
        <row r="307">
          <cell r="A307" t="str">
            <v>Result304</v>
          </cell>
          <cell r="B307">
            <v>8071</v>
          </cell>
          <cell r="C307" t="str">
            <v>50W Merc Vap 1-Lamp</v>
          </cell>
          <cell r="D307">
            <v>118</v>
          </cell>
        </row>
        <row r="308">
          <cell r="A308" t="str">
            <v>Result305</v>
          </cell>
          <cell r="B308">
            <v>8072</v>
          </cell>
          <cell r="C308" t="str">
            <v>100W Merc Vap 1-Lamp</v>
          </cell>
          <cell r="D308">
            <v>120</v>
          </cell>
        </row>
        <row r="309">
          <cell r="A309" t="str">
            <v>Result306</v>
          </cell>
          <cell r="B309">
            <v>8073</v>
          </cell>
          <cell r="C309" t="str">
            <v>175W Merc Vap 1-Lamp</v>
          </cell>
          <cell r="D309">
            <v>205</v>
          </cell>
        </row>
        <row r="310">
          <cell r="A310" t="str">
            <v>Result307</v>
          </cell>
          <cell r="B310">
            <v>8074</v>
          </cell>
          <cell r="C310" t="str">
            <v>250W Merc Vap 1-Lamp</v>
          </cell>
          <cell r="D310">
            <v>285</v>
          </cell>
        </row>
        <row r="311">
          <cell r="A311" t="str">
            <v>Result308</v>
          </cell>
          <cell r="B311">
            <v>8076</v>
          </cell>
          <cell r="C311" t="str">
            <v>400W Merc Vap 1-Lamp</v>
          </cell>
          <cell r="D311">
            <v>454</v>
          </cell>
        </row>
        <row r="312">
          <cell r="A312" t="str">
            <v>Result309</v>
          </cell>
          <cell r="B312">
            <v>8075</v>
          </cell>
          <cell r="C312" t="str">
            <v>400W Merc Vap 2-Lamp</v>
          </cell>
          <cell r="D312">
            <v>880</v>
          </cell>
        </row>
        <row r="313">
          <cell r="A313" t="str">
            <v>Result310</v>
          </cell>
          <cell r="B313">
            <v>8077</v>
          </cell>
          <cell r="C313" t="str">
            <v>500W Merc Vap 1-Lamp</v>
          </cell>
          <cell r="D313">
            <v>570</v>
          </cell>
        </row>
        <row r="314">
          <cell r="A314" t="str">
            <v>Result311</v>
          </cell>
          <cell r="B314">
            <v>8078</v>
          </cell>
          <cell r="C314" t="str">
            <v>750W Merc Vap 1-Lamp</v>
          </cell>
          <cell r="D314">
            <v>775</v>
          </cell>
        </row>
        <row r="315">
          <cell r="A315" t="str">
            <v>Result312</v>
          </cell>
          <cell r="B315">
            <v>8079</v>
          </cell>
          <cell r="C315" t="str">
            <v>1000W Merc Vap 1-Lamp</v>
          </cell>
          <cell r="D315">
            <v>1075</v>
          </cell>
        </row>
        <row r="316">
          <cell r="A316" t="str">
            <v>Result313</v>
          </cell>
          <cell r="B316">
            <v>8086</v>
          </cell>
          <cell r="C316" t="str">
            <v>150W MH 1-Lamp</v>
          </cell>
          <cell r="D316">
            <v>187</v>
          </cell>
        </row>
        <row r="317">
          <cell r="A317" t="str">
            <v>Result314</v>
          </cell>
          <cell r="B317">
            <v>8087</v>
          </cell>
          <cell r="C317" t="str">
            <v>175W MH 1-Lamp</v>
          </cell>
          <cell r="D317">
            <v>210</v>
          </cell>
        </row>
        <row r="318">
          <cell r="A318" t="str">
            <v>Result315</v>
          </cell>
          <cell r="B318">
            <v>8088</v>
          </cell>
          <cell r="C318" t="str">
            <v>250W MH 1-Lamp</v>
          </cell>
          <cell r="D318">
            <v>295</v>
          </cell>
        </row>
        <row r="319">
          <cell r="A319" t="str">
            <v>Result316</v>
          </cell>
          <cell r="B319">
            <v>8089</v>
          </cell>
          <cell r="C319" t="str">
            <v>400W MH 1-Lamp</v>
          </cell>
          <cell r="D319">
            <v>460</v>
          </cell>
        </row>
        <row r="320">
          <cell r="A320" t="str">
            <v>Result317</v>
          </cell>
          <cell r="B320">
            <v>8090</v>
          </cell>
          <cell r="C320" t="str">
            <v>400W MH 2-Lamp</v>
          </cell>
          <cell r="D320">
            <v>880</v>
          </cell>
        </row>
        <row r="321">
          <cell r="A321" t="str">
            <v>Result318</v>
          </cell>
          <cell r="B321">
            <v>8092</v>
          </cell>
          <cell r="C321" t="str">
            <v>1000W MH 1-Lamp</v>
          </cell>
          <cell r="D321">
            <v>1070</v>
          </cell>
        </row>
        <row r="322">
          <cell r="A322" t="str">
            <v>Result319</v>
          </cell>
          <cell r="B322">
            <v>8093</v>
          </cell>
          <cell r="C322" t="str">
            <v>1000W MH 2-Lamp</v>
          </cell>
          <cell r="D322">
            <v>2140</v>
          </cell>
        </row>
        <row r="323">
          <cell r="A323" t="str">
            <v>Result320</v>
          </cell>
          <cell r="B323">
            <v>8094</v>
          </cell>
          <cell r="C323" t="str">
            <v>1000W MH 3-Lamp</v>
          </cell>
          <cell r="D323">
            <v>3210</v>
          </cell>
        </row>
        <row r="324">
          <cell r="A324" t="str">
            <v>Result321</v>
          </cell>
          <cell r="B324">
            <v>8080</v>
          </cell>
          <cell r="C324" t="str">
            <v>Exit Sign Incand. 15W 2-Lamp</v>
          </cell>
          <cell r="D324">
            <v>30</v>
          </cell>
        </row>
        <row r="325">
          <cell r="A325" t="str">
            <v>Result322</v>
          </cell>
          <cell r="B325">
            <v>8081</v>
          </cell>
          <cell r="C325" t="str">
            <v>Exit Sign Incand. 20W 2-Lamp</v>
          </cell>
          <cell r="D325">
            <v>40</v>
          </cell>
        </row>
        <row r="326">
          <cell r="A326" t="str">
            <v>Result323</v>
          </cell>
          <cell r="B326">
            <v>2073</v>
          </cell>
          <cell r="C326" t="str">
            <v>28W T5 w/0.95 BF</v>
          </cell>
          <cell r="D326">
            <v>58</v>
          </cell>
          <cell r="E326">
            <v>5.5</v>
          </cell>
        </row>
        <row r="327">
          <cell r="A327" t="str">
            <v>Result324</v>
          </cell>
          <cell r="B327">
            <v>2001</v>
          </cell>
          <cell r="C327" t="str">
            <v>18W T5 1-Lamp</v>
          </cell>
          <cell r="D327">
            <v>20</v>
          </cell>
          <cell r="E327">
            <v>10</v>
          </cell>
        </row>
        <row r="328">
          <cell r="A328" t="str">
            <v>Result325</v>
          </cell>
          <cell r="B328">
            <v>2003</v>
          </cell>
          <cell r="C328" t="str">
            <v>18W T5 2-Lamp</v>
          </cell>
          <cell r="D328">
            <v>34</v>
          </cell>
          <cell r="E328">
            <v>10</v>
          </cell>
        </row>
        <row r="329">
          <cell r="A329" t="str">
            <v>Result326</v>
          </cell>
          <cell r="B329">
            <v>2005</v>
          </cell>
          <cell r="C329" t="str">
            <v>18W T5 3-Lamp</v>
          </cell>
          <cell r="D329">
            <v>50</v>
          </cell>
          <cell r="E329">
            <v>16</v>
          </cell>
        </row>
        <row r="330">
          <cell r="A330" t="str">
            <v>Result327</v>
          </cell>
          <cell r="B330">
            <v>2007</v>
          </cell>
          <cell r="C330" t="str">
            <v>39W T5 1-Lamp</v>
          </cell>
          <cell r="D330">
            <v>38</v>
          </cell>
          <cell r="E330">
            <v>10</v>
          </cell>
        </row>
        <row r="331">
          <cell r="A331" t="str">
            <v>Result328</v>
          </cell>
          <cell r="B331">
            <v>2009</v>
          </cell>
          <cell r="C331" t="str">
            <v>39W T5 2-Lamp</v>
          </cell>
          <cell r="D331">
            <v>66</v>
          </cell>
          <cell r="E331">
            <v>10</v>
          </cell>
        </row>
        <row r="332">
          <cell r="A332" t="str">
            <v>Result329</v>
          </cell>
          <cell r="B332">
            <v>2011</v>
          </cell>
          <cell r="C332" t="str">
            <v>39W T5 3-Lamp</v>
          </cell>
          <cell r="D332">
            <v>104</v>
          </cell>
          <cell r="E332">
            <v>16</v>
          </cell>
        </row>
        <row r="333">
          <cell r="A333" t="str">
            <v>Result330</v>
          </cell>
          <cell r="B333">
            <v>2013</v>
          </cell>
          <cell r="C333" t="str">
            <v>40W T5 1-Lamp</v>
          </cell>
          <cell r="D333">
            <v>35</v>
          </cell>
          <cell r="E333">
            <v>10</v>
          </cell>
        </row>
        <row r="334">
          <cell r="A334" t="str">
            <v>Result331</v>
          </cell>
          <cell r="B334">
            <v>2015</v>
          </cell>
          <cell r="C334" t="str">
            <v>40W T5 2-Lamp</v>
          </cell>
          <cell r="D334">
            <v>68</v>
          </cell>
          <cell r="E334">
            <v>10</v>
          </cell>
        </row>
        <row r="335">
          <cell r="A335" t="str">
            <v>Result332</v>
          </cell>
          <cell r="B335">
            <v>2017</v>
          </cell>
          <cell r="C335" t="str">
            <v>40W T5 3-Lamp</v>
          </cell>
          <cell r="D335">
            <v>98</v>
          </cell>
          <cell r="E335">
            <v>16</v>
          </cell>
        </row>
        <row r="336">
          <cell r="A336" t="str">
            <v>Result333</v>
          </cell>
          <cell r="B336">
            <v>2019</v>
          </cell>
          <cell r="C336" t="str">
            <v>40W T5 4-Lamp</v>
          </cell>
          <cell r="D336">
            <v>136</v>
          </cell>
          <cell r="E336">
            <v>16</v>
          </cell>
        </row>
        <row r="337">
          <cell r="A337" t="str">
            <v>Result334</v>
          </cell>
          <cell r="B337">
            <v>2021</v>
          </cell>
          <cell r="C337" t="str">
            <v>40W T5 6-Lamp</v>
          </cell>
          <cell r="D337">
            <v>204</v>
          </cell>
          <cell r="E337">
            <v>20</v>
          </cell>
        </row>
        <row r="338">
          <cell r="A338" t="str">
            <v>Result335</v>
          </cell>
          <cell r="B338">
            <v>2023</v>
          </cell>
          <cell r="C338" t="str">
            <v>50W T5 1-Lamp</v>
          </cell>
          <cell r="D338">
            <v>50</v>
          </cell>
          <cell r="E338">
            <v>10</v>
          </cell>
        </row>
        <row r="339">
          <cell r="A339" t="str">
            <v>Result336</v>
          </cell>
          <cell r="B339">
            <v>2027</v>
          </cell>
          <cell r="C339" t="str">
            <v>50W T5 2-Lamp</v>
          </cell>
          <cell r="D339">
            <v>100</v>
          </cell>
          <cell r="E339">
            <v>10</v>
          </cell>
        </row>
        <row r="340">
          <cell r="A340" t="str">
            <v>Result337</v>
          </cell>
          <cell r="B340">
            <v>2031</v>
          </cell>
          <cell r="C340" t="str">
            <v>50W T5 3-Lamp</v>
          </cell>
          <cell r="D340">
            <v>150</v>
          </cell>
          <cell r="E340">
            <v>16</v>
          </cell>
        </row>
        <row r="341">
          <cell r="A341" t="str">
            <v>Result338</v>
          </cell>
          <cell r="B341">
            <v>2035</v>
          </cell>
          <cell r="C341" t="str">
            <v>50W T5 4-Lamp</v>
          </cell>
          <cell r="D341">
            <v>200</v>
          </cell>
          <cell r="E341">
            <v>16</v>
          </cell>
        </row>
        <row r="342">
          <cell r="A342" t="str">
            <v>Result339</v>
          </cell>
          <cell r="B342">
            <v>2025</v>
          </cell>
          <cell r="C342" t="str">
            <v>55W T5 1-Lamp</v>
          </cell>
          <cell r="D342">
            <v>55</v>
          </cell>
          <cell r="E342">
            <v>10</v>
          </cell>
        </row>
        <row r="343">
          <cell r="A343" t="str">
            <v>Result340</v>
          </cell>
          <cell r="B343">
            <v>2029</v>
          </cell>
          <cell r="C343" t="str">
            <v>55W T5 2-Lamp</v>
          </cell>
          <cell r="D343">
            <v>110</v>
          </cell>
          <cell r="E343">
            <v>10</v>
          </cell>
        </row>
        <row r="344">
          <cell r="A344" t="str">
            <v>Result341</v>
          </cell>
          <cell r="B344">
            <v>2033</v>
          </cell>
          <cell r="C344" t="str">
            <v>55W T5 3-Lamp</v>
          </cell>
          <cell r="D344">
            <v>165</v>
          </cell>
          <cell r="E344">
            <v>16</v>
          </cell>
        </row>
        <row r="345">
          <cell r="A345" t="str">
            <v>Result342</v>
          </cell>
          <cell r="B345">
            <v>2037</v>
          </cell>
          <cell r="C345" t="str">
            <v>55W T5 4-Lamp</v>
          </cell>
          <cell r="D345">
            <v>220</v>
          </cell>
          <cell r="E345">
            <v>16</v>
          </cell>
        </row>
        <row r="346">
          <cell r="A346" t="str">
            <v>Result343</v>
          </cell>
          <cell r="B346">
            <v>2039</v>
          </cell>
          <cell r="C346" t="str">
            <v>24W T5 HO 1-Lamp</v>
          </cell>
          <cell r="D346">
            <v>29</v>
          </cell>
          <cell r="E346">
            <v>4</v>
          </cell>
        </row>
        <row r="347">
          <cell r="A347" t="str">
            <v>Result344</v>
          </cell>
          <cell r="B347">
            <v>2041</v>
          </cell>
          <cell r="C347" t="str">
            <v>24W T5 HO 2-Lamp</v>
          </cell>
          <cell r="D347">
            <v>55</v>
          </cell>
          <cell r="E347">
            <v>4</v>
          </cell>
        </row>
        <row r="348">
          <cell r="A348" t="str">
            <v>Result345</v>
          </cell>
          <cell r="B348">
            <v>2043</v>
          </cell>
          <cell r="C348" t="str">
            <v>39W T5 HO 1-Lamp</v>
          </cell>
          <cell r="D348">
            <v>43</v>
          </cell>
          <cell r="E348">
            <v>8</v>
          </cell>
        </row>
        <row r="349">
          <cell r="A349" t="str">
            <v>Result346</v>
          </cell>
          <cell r="B349">
            <v>2045</v>
          </cell>
          <cell r="C349" t="str">
            <v>39W T5 HO 2-Lamp</v>
          </cell>
          <cell r="D349">
            <v>85</v>
          </cell>
          <cell r="E349">
            <v>8</v>
          </cell>
        </row>
        <row r="350">
          <cell r="A350" t="str">
            <v>Result347</v>
          </cell>
          <cell r="B350">
            <v>2000</v>
          </cell>
          <cell r="C350" t="str">
            <v>18W T5 1-Lamp</v>
          </cell>
          <cell r="D350">
            <v>20</v>
          </cell>
          <cell r="E350">
            <v>2</v>
          </cell>
        </row>
        <row r="351">
          <cell r="A351" t="str">
            <v>Result348</v>
          </cell>
          <cell r="B351">
            <v>2002</v>
          </cell>
          <cell r="C351" t="str">
            <v>18W T5 2-Lamp</v>
          </cell>
          <cell r="D351">
            <v>34</v>
          </cell>
          <cell r="E351">
            <v>2</v>
          </cell>
        </row>
        <row r="352">
          <cell r="A352" t="str">
            <v>Result349</v>
          </cell>
          <cell r="B352">
            <v>2004</v>
          </cell>
          <cell r="C352" t="str">
            <v>18W T5 3-Lamp</v>
          </cell>
          <cell r="D352">
            <v>50</v>
          </cell>
          <cell r="E352">
            <v>2.5</v>
          </cell>
        </row>
        <row r="353">
          <cell r="A353" t="str">
            <v>Result350</v>
          </cell>
          <cell r="B353">
            <v>2006</v>
          </cell>
          <cell r="C353" t="str">
            <v>39W T5 1-Lamp</v>
          </cell>
          <cell r="D353">
            <v>38</v>
          </cell>
          <cell r="E353">
            <v>2</v>
          </cell>
        </row>
        <row r="354">
          <cell r="A354" t="str">
            <v>Result351</v>
          </cell>
          <cell r="B354">
            <v>2008</v>
          </cell>
          <cell r="C354" t="str">
            <v>39W T5 2-Lamp</v>
          </cell>
          <cell r="D354">
            <v>66</v>
          </cell>
          <cell r="E354">
            <v>2</v>
          </cell>
        </row>
        <row r="355">
          <cell r="A355" t="str">
            <v>Result352</v>
          </cell>
          <cell r="B355">
            <v>2010</v>
          </cell>
          <cell r="C355" t="str">
            <v>39W T5 3-Lamp</v>
          </cell>
          <cell r="D355">
            <v>104</v>
          </cell>
          <cell r="E355">
            <v>2.5</v>
          </cell>
        </row>
        <row r="356">
          <cell r="A356" t="str">
            <v>Result353</v>
          </cell>
          <cell r="B356">
            <v>2013</v>
          </cell>
          <cell r="C356" t="str">
            <v>40W T5 1-Lamp</v>
          </cell>
          <cell r="D356">
            <v>35</v>
          </cell>
          <cell r="E356">
            <v>2</v>
          </cell>
        </row>
        <row r="357">
          <cell r="A357" t="str">
            <v>Result354</v>
          </cell>
          <cell r="B357">
            <v>2014</v>
          </cell>
          <cell r="C357" t="str">
            <v>40W T5 2-Lamp</v>
          </cell>
          <cell r="D357">
            <v>68</v>
          </cell>
          <cell r="E357">
            <v>2</v>
          </cell>
        </row>
        <row r="358">
          <cell r="A358" t="str">
            <v>Result355</v>
          </cell>
          <cell r="B358">
            <v>2016</v>
          </cell>
          <cell r="C358" t="str">
            <v>40W T5 3-Lamp</v>
          </cell>
          <cell r="D358">
            <v>98</v>
          </cell>
          <cell r="E358">
            <v>2.5</v>
          </cell>
        </row>
        <row r="359">
          <cell r="A359" t="str">
            <v>Result356</v>
          </cell>
          <cell r="B359">
            <v>2018</v>
          </cell>
          <cell r="C359" t="str">
            <v>40W T5 4-Lamp</v>
          </cell>
          <cell r="D359">
            <v>136</v>
          </cell>
          <cell r="E359">
            <v>2.5</v>
          </cell>
        </row>
        <row r="360">
          <cell r="A360" t="str">
            <v>Result357</v>
          </cell>
          <cell r="B360">
            <v>2020</v>
          </cell>
          <cell r="C360" t="str">
            <v>40W T5 6-Lamp</v>
          </cell>
          <cell r="D360">
            <v>204</v>
          </cell>
          <cell r="E360">
            <v>3</v>
          </cell>
        </row>
        <row r="361">
          <cell r="A361" t="str">
            <v>Result358</v>
          </cell>
          <cell r="B361">
            <v>2022</v>
          </cell>
          <cell r="C361" t="str">
            <v>50W T5 1-Lamp</v>
          </cell>
          <cell r="D361">
            <v>50</v>
          </cell>
          <cell r="E361">
            <v>2</v>
          </cell>
        </row>
        <row r="362">
          <cell r="A362" t="str">
            <v>Result359</v>
          </cell>
          <cell r="B362">
            <v>2026</v>
          </cell>
          <cell r="C362" t="str">
            <v>50W T5 2-Lamp</v>
          </cell>
          <cell r="D362">
            <v>100</v>
          </cell>
          <cell r="E362">
            <v>2</v>
          </cell>
        </row>
        <row r="363">
          <cell r="A363" t="str">
            <v>Result360</v>
          </cell>
          <cell r="B363">
            <v>2030</v>
          </cell>
          <cell r="C363" t="str">
            <v>50W T5 3-Lamp</v>
          </cell>
          <cell r="D363">
            <v>150</v>
          </cell>
          <cell r="E363">
            <v>8</v>
          </cell>
        </row>
        <row r="364">
          <cell r="A364" t="str">
            <v>Result361</v>
          </cell>
          <cell r="B364">
            <v>2034</v>
          </cell>
          <cell r="C364" t="str">
            <v>50W T5 4-Lamp</v>
          </cell>
          <cell r="D364">
            <v>200</v>
          </cell>
          <cell r="E364">
            <v>8</v>
          </cell>
        </row>
        <row r="365">
          <cell r="A365" t="str">
            <v>Result362</v>
          </cell>
          <cell r="B365">
            <v>2024</v>
          </cell>
          <cell r="C365" t="str">
            <v>55W T5 1-Lamp</v>
          </cell>
          <cell r="D365">
            <v>55</v>
          </cell>
          <cell r="E365">
            <v>2</v>
          </cell>
        </row>
        <row r="366">
          <cell r="A366" t="str">
            <v>Result363</v>
          </cell>
          <cell r="B366">
            <v>2028</v>
          </cell>
          <cell r="C366" t="str">
            <v>55W T5 2-Lamp</v>
          </cell>
          <cell r="D366">
            <v>110</v>
          </cell>
          <cell r="E366">
            <v>2</v>
          </cell>
        </row>
        <row r="367">
          <cell r="A367" t="str">
            <v>Result364</v>
          </cell>
          <cell r="B367">
            <v>2032</v>
          </cell>
          <cell r="C367" t="str">
            <v>55W T5 3-Lamp</v>
          </cell>
          <cell r="D367">
            <v>165</v>
          </cell>
          <cell r="E367">
            <v>8</v>
          </cell>
        </row>
        <row r="368">
          <cell r="A368" t="str">
            <v>Result365</v>
          </cell>
          <cell r="B368">
            <v>2036</v>
          </cell>
          <cell r="C368" t="str">
            <v>55W T5 4-Lamp</v>
          </cell>
          <cell r="D368">
            <v>220</v>
          </cell>
          <cell r="E368">
            <v>8</v>
          </cell>
        </row>
        <row r="369">
          <cell r="A369" t="str">
            <v>Result366</v>
          </cell>
          <cell r="B369">
            <v>2038</v>
          </cell>
          <cell r="C369" t="str">
            <v>24W T5 HO 1-Lamp</v>
          </cell>
          <cell r="D369">
            <v>29</v>
          </cell>
          <cell r="E369">
            <v>2</v>
          </cell>
        </row>
        <row r="370">
          <cell r="A370" t="str">
            <v>Result367</v>
          </cell>
          <cell r="B370">
            <v>2040</v>
          </cell>
          <cell r="C370" t="str">
            <v>24W T5 HO 2-Lamp</v>
          </cell>
          <cell r="D370">
            <v>55</v>
          </cell>
          <cell r="E370">
            <v>2</v>
          </cell>
        </row>
        <row r="371">
          <cell r="A371" t="str">
            <v>Result368</v>
          </cell>
          <cell r="B371">
            <v>2042</v>
          </cell>
          <cell r="C371" t="str">
            <v>39W T5 HO 1-Lamp</v>
          </cell>
          <cell r="D371">
            <v>43</v>
          </cell>
          <cell r="E371">
            <v>2</v>
          </cell>
        </row>
        <row r="372">
          <cell r="A372" t="str">
            <v>Result369</v>
          </cell>
          <cell r="B372">
            <v>2044</v>
          </cell>
          <cell r="C372" t="str">
            <v>39W T5 HO 2-Lamp</v>
          </cell>
          <cell r="D372">
            <v>85</v>
          </cell>
          <cell r="E372">
            <v>2</v>
          </cell>
        </row>
        <row r="373">
          <cell r="A373" t="str">
            <v>Result370</v>
          </cell>
          <cell r="B373">
            <v>8082</v>
          </cell>
          <cell r="C373" t="str">
            <v>Traffic Signal 12" Ball (any color)</v>
          </cell>
          <cell r="D373">
            <v>150</v>
          </cell>
        </row>
        <row r="374">
          <cell r="A374" t="str">
            <v>Result371</v>
          </cell>
          <cell r="B374">
            <v>8083</v>
          </cell>
          <cell r="C374" t="str">
            <v>Traffic Signal 8" Ball (any color)</v>
          </cell>
          <cell r="D374">
            <v>67</v>
          </cell>
        </row>
        <row r="375">
          <cell r="A375" t="str">
            <v>Result372</v>
          </cell>
          <cell r="B375">
            <v>8084</v>
          </cell>
          <cell r="C375" t="str">
            <v>Traffic Signal Arrow (any color)</v>
          </cell>
          <cell r="D375">
            <v>150</v>
          </cell>
        </row>
        <row r="376">
          <cell r="A376" t="str">
            <v>Result373</v>
          </cell>
          <cell r="B376">
            <v>8085</v>
          </cell>
          <cell r="C376" t="str">
            <v>Traffic Signal hand/man combo</v>
          </cell>
          <cell r="D376">
            <v>69</v>
          </cell>
        </row>
        <row r="377">
          <cell r="A377" t="str">
            <v>Result374</v>
          </cell>
          <cell r="B377">
            <v>5001</v>
          </cell>
          <cell r="C377" t="str">
            <v>Traffic Signal 12" red ball LED</v>
          </cell>
          <cell r="D377">
            <v>17</v>
          </cell>
          <cell r="E377">
            <v>25</v>
          </cell>
        </row>
        <row r="378">
          <cell r="A378" t="str">
            <v>Result375</v>
          </cell>
          <cell r="B378">
            <v>5003</v>
          </cell>
          <cell r="C378" t="str">
            <v>Traffic Signal 12" green ball LED</v>
          </cell>
          <cell r="D378">
            <v>15</v>
          </cell>
          <cell r="E378">
            <v>65</v>
          </cell>
        </row>
        <row r="379">
          <cell r="A379" t="str">
            <v>Result376</v>
          </cell>
          <cell r="B379">
            <v>5005</v>
          </cell>
          <cell r="C379" t="str">
            <v>Traffic Signal 12" yellow ball LED</v>
          </cell>
          <cell r="D379">
            <v>24</v>
          </cell>
          <cell r="E379">
            <v>25</v>
          </cell>
        </row>
        <row r="380">
          <cell r="A380" t="str">
            <v>Result377</v>
          </cell>
          <cell r="B380">
            <v>5007</v>
          </cell>
          <cell r="C380" t="str">
            <v>Traffic Signal 8" red ball LED</v>
          </cell>
          <cell r="D380">
            <v>13</v>
          </cell>
          <cell r="E380">
            <v>15</v>
          </cell>
        </row>
        <row r="381">
          <cell r="A381" t="str">
            <v>Result378</v>
          </cell>
          <cell r="B381">
            <v>5009</v>
          </cell>
          <cell r="C381" t="str">
            <v>Traffic Signal 8" green ball LED</v>
          </cell>
          <cell r="D381">
            <v>12</v>
          </cell>
          <cell r="E381">
            <v>40</v>
          </cell>
        </row>
        <row r="382">
          <cell r="A382" t="str">
            <v>Result379</v>
          </cell>
          <cell r="B382">
            <v>5011</v>
          </cell>
          <cell r="C382" t="str">
            <v>Traffic Signal 8" yellow ball LED</v>
          </cell>
          <cell r="D382">
            <v>10</v>
          </cell>
          <cell r="E382">
            <v>15</v>
          </cell>
        </row>
        <row r="383">
          <cell r="A383" t="str">
            <v>Result380</v>
          </cell>
          <cell r="B383">
            <v>5013</v>
          </cell>
          <cell r="C383" t="str">
            <v>Traffic Signal 12" red arrow LED</v>
          </cell>
          <cell r="D383">
            <v>12</v>
          </cell>
          <cell r="E383">
            <v>25</v>
          </cell>
        </row>
        <row r="384">
          <cell r="A384" t="str">
            <v>Result381</v>
          </cell>
          <cell r="B384">
            <v>5015</v>
          </cell>
          <cell r="C384" t="str">
            <v>Traffic Signal 12" green arrow LED</v>
          </cell>
          <cell r="D384">
            <v>11</v>
          </cell>
          <cell r="E384">
            <v>65</v>
          </cell>
        </row>
        <row r="385">
          <cell r="A385" t="str">
            <v>Result382</v>
          </cell>
          <cell r="B385">
            <v>5017</v>
          </cell>
          <cell r="C385" t="str">
            <v>Traffic Signal 12" yellow arrow LED</v>
          </cell>
          <cell r="D385">
            <v>10</v>
          </cell>
          <cell r="E385">
            <v>25</v>
          </cell>
        </row>
        <row r="386">
          <cell r="A386" t="str">
            <v>Result383</v>
          </cell>
          <cell r="B386">
            <v>5023</v>
          </cell>
          <cell r="C386" t="str">
            <v>Traffic Singal 9" hand LED</v>
          </cell>
          <cell r="D386">
            <v>5</v>
          </cell>
          <cell r="E386">
            <v>25</v>
          </cell>
        </row>
        <row r="387">
          <cell r="A387" t="str">
            <v>Result384</v>
          </cell>
          <cell r="B387">
            <v>5019</v>
          </cell>
          <cell r="C387" t="str">
            <v>Traffic Singal 12" hand LED</v>
          </cell>
          <cell r="D387">
            <v>16</v>
          </cell>
          <cell r="E387">
            <v>40</v>
          </cell>
        </row>
        <row r="388">
          <cell r="A388" t="str">
            <v>Result385</v>
          </cell>
          <cell r="B388">
            <v>5021</v>
          </cell>
          <cell r="C388" t="str">
            <v>Traffic Singal 12" man LED</v>
          </cell>
          <cell r="D388">
            <v>12</v>
          </cell>
          <cell r="E388">
            <v>40</v>
          </cell>
        </row>
        <row r="389">
          <cell r="A389" t="str">
            <v>Result386</v>
          </cell>
          <cell r="B389">
            <v>5025</v>
          </cell>
          <cell r="C389" t="str">
            <v>Traffic Singal 12" combo hand/man/cntdwn LED</v>
          </cell>
          <cell r="D389">
            <v>17</v>
          </cell>
          <cell r="E389">
            <v>60</v>
          </cell>
        </row>
        <row r="390">
          <cell r="A390" t="str">
            <v>Result387</v>
          </cell>
          <cell r="B390">
            <v>5000</v>
          </cell>
          <cell r="C390" t="str">
            <v>Traffic Signal 12" red ball LED</v>
          </cell>
          <cell r="D390">
            <v>17</v>
          </cell>
          <cell r="E390">
            <v>12.5</v>
          </cell>
        </row>
        <row r="391">
          <cell r="A391" t="str">
            <v>Result388</v>
          </cell>
          <cell r="B391">
            <v>5002</v>
          </cell>
          <cell r="C391" t="str">
            <v>Traffic Signal 12" green ball LED</v>
          </cell>
          <cell r="D391">
            <v>15</v>
          </cell>
          <cell r="E391">
            <v>32.5</v>
          </cell>
        </row>
        <row r="392">
          <cell r="A392" t="str">
            <v>Result389</v>
          </cell>
          <cell r="B392">
            <v>5004</v>
          </cell>
          <cell r="C392" t="str">
            <v>Traffic Signal 12" yellow ball LED</v>
          </cell>
          <cell r="D392">
            <v>24</v>
          </cell>
          <cell r="E392">
            <v>12.5</v>
          </cell>
        </row>
        <row r="393">
          <cell r="A393" t="str">
            <v>Result390</v>
          </cell>
          <cell r="B393">
            <v>5006</v>
          </cell>
          <cell r="C393" t="str">
            <v>Traffic Signal 8" red ball LED</v>
          </cell>
          <cell r="D393">
            <v>13</v>
          </cell>
          <cell r="E393">
            <v>7.5</v>
          </cell>
        </row>
        <row r="394">
          <cell r="A394" t="str">
            <v>Result391</v>
          </cell>
          <cell r="B394">
            <v>5008</v>
          </cell>
          <cell r="C394" t="str">
            <v>Traffic Signal 8" green ball LED</v>
          </cell>
          <cell r="D394">
            <v>12</v>
          </cell>
          <cell r="E394">
            <v>20</v>
          </cell>
        </row>
        <row r="395">
          <cell r="A395" t="str">
            <v>Result392</v>
          </cell>
          <cell r="B395">
            <v>5010</v>
          </cell>
          <cell r="C395" t="str">
            <v>Traffic Signal 8" yellow ball LED</v>
          </cell>
          <cell r="D395">
            <v>10</v>
          </cell>
          <cell r="E395">
            <v>7.5</v>
          </cell>
        </row>
        <row r="396">
          <cell r="A396" t="str">
            <v>Result393</v>
          </cell>
          <cell r="B396">
            <v>5012</v>
          </cell>
          <cell r="C396" t="str">
            <v>Traffic Signal 12" red arrow LED</v>
          </cell>
          <cell r="D396">
            <v>12</v>
          </cell>
          <cell r="E396">
            <v>12.5</v>
          </cell>
        </row>
        <row r="397">
          <cell r="A397" t="str">
            <v>Result394</v>
          </cell>
          <cell r="B397">
            <v>5014</v>
          </cell>
          <cell r="C397" t="str">
            <v>Traffic Signal 12" green arrow LED</v>
          </cell>
          <cell r="D397">
            <v>11</v>
          </cell>
          <cell r="E397">
            <v>32.5</v>
          </cell>
        </row>
        <row r="398">
          <cell r="A398" t="str">
            <v>Result395</v>
          </cell>
          <cell r="B398">
            <v>5016</v>
          </cell>
          <cell r="C398" t="str">
            <v>Traffic Signal 12" yellow arrow LED</v>
          </cell>
          <cell r="D398">
            <v>10</v>
          </cell>
          <cell r="E398">
            <v>12.5</v>
          </cell>
        </row>
        <row r="399">
          <cell r="A399" t="str">
            <v>Result396</v>
          </cell>
          <cell r="B399">
            <v>5022</v>
          </cell>
          <cell r="C399" t="str">
            <v>Traffic Singal 9" hand LED</v>
          </cell>
          <cell r="D399">
            <v>5</v>
          </cell>
          <cell r="E399">
            <v>12.5</v>
          </cell>
        </row>
        <row r="400">
          <cell r="A400" t="str">
            <v>Result397</v>
          </cell>
          <cell r="B400">
            <v>5018</v>
          </cell>
          <cell r="C400" t="str">
            <v>Traffic Singal 12" hand LED</v>
          </cell>
          <cell r="D400">
            <v>16</v>
          </cell>
          <cell r="E400">
            <v>20</v>
          </cell>
        </row>
        <row r="401">
          <cell r="A401" t="str">
            <v>Result398</v>
          </cell>
          <cell r="B401">
            <v>5020</v>
          </cell>
          <cell r="C401" t="str">
            <v>Traffic Singal 12" man LED</v>
          </cell>
          <cell r="D401">
            <v>12</v>
          </cell>
          <cell r="E401">
            <v>20</v>
          </cell>
        </row>
        <row r="402">
          <cell r="A402" t="str">
            <v>Result399</v>
          </cell>
          <cell r="B402">
            <v>5024</v>
          </cell>
          <cell r="C402" t="str">
            <v>Traffic Singal 12" combo hand/man/cntdwn LED</v>
          </cell>
          <cell r="D402">
            <v>17</v>
          </cell>
          <cell r="E402">
            <v>30</v>
          </cell>
        </row>
        <row r="403">
          <cell r="A403" t="str">
            <v>Result401</v>
          </cell>
          <cell r="B403">
            <v>460</v>
          </cell>
          <cell r="C403" t="str">
            <v>Low Watt (28W or less) 4' T8 Lamps Only</v>
          </cell>
          <cell r="D403">
            <v>28</v>
          </cell>
          <cell r="E403">
            <v>0.75</v>
          </cell>
        </row>
        <row r="404">
          <cell r="A404" t="str">
            <v>Result402</v>
          </cell>
          <cell r="B404">
            <v>461</v>
          </cell>
          <cell r="C404" t="str">
            <v>Low Watt (28W or less) 4' T8 Lamps Only</v>
          </cell>
          <cell r="D404">
            <v>28</v>
          </cell>
          <cell r="E404">
            <v>0.75</v>
          </cell>
        </row>
        <row r="405">
          <cell r="A405" t="str">
            <v>Result403</v>
          </cell>
          <cell r="B405">
            <v>1269</v>
          </cell>
          <cell r="C405" t="str">
            <v>Industrial Multi-CFL 9-Lamp (400W HID base)</v>
          </cell>
          <cell r="D405">
            <v>318</v>
          </cell>
          <cell r="E405">
            <v>30</v>
          </cell>
        </row>
        <row r="406">
          <cell r="A406" t="str">
            <v>Result404</v>
          </cell>
          <cell r="B406">
            <v>1268</v>
          </cell>
          <cell r="C406" t="str">
            <v>Industrial Multi-CFL 9-Lamp (400W HID base)</v>
          </cell>
          <cell r="D406">
            <v>318</v>
          </cell>
          <cell r="E406">
            <v>15</v>
          </cell>
        </row>
        <row r="407">
          <cell r="A407" t="str">
            <v>Result405</v>
          </cell>
          <cell r="B407">
            <v>438</v>
          </cell>
          <cell r="C407" t="str">
            <v>3' F25T8 4-Lamp</v>
          </cell>
          <cell r="D407">
            <v>85</v>
          </cell>
          <cell r="E407">
            <v>15</v>
          </cell>
        </row>
        <row r="408">
          <cell r="A408" t="str">
            <v>Result406</v>
          </cell>
          <cell r="B408">
            <v>439</v>
          </cell>
          <cell r="C408" t="str">
            <v>3' F258 w/refl 4-Lamp</v>
          </cell>
          <cell r="D408">
            <v>85</v>
          </cell>
          <cell r="E408">
            <v>19</v>
          </cell>
        </row>
        <row r="409">
          <cell r="A409" t="str">
            <v>Result407</v>
          </cell>
          <cell r="B409">
            <v>445</v>
          </cell>
          <cell r="C409" t="str">
            <v>4' F32T8 HBF w/refl  High Bay application 1-Lamp</v>
          </cell>
          <cell r="D409">
            <v>37</v>
          </cell>
          <cell r="E409">
            <v>8</v>
          </cell>
        </row>
        <row r="410">
          <cell r="A410" t="str">
            <v>Result408</v>
          </cell>
          <cell r="B410">
            <v>447</v>
          </cell>
          <cell r="C410" t="str">
            <v>4' F32T8 HBF w/refl  High Bay application 2-Lamp</v>
          </cell>
          <cell r="D410">
            <v>72</v>
          </cell>
          <cell r="E410">
            <v>15</v>
          </cell>
        </row>
        <row r="411">
          <cell r="A411" t="str">
            <v>Result409</v>
          </cell>
          <cell r="B411">
            <v>449</v>
          </cell>
          <cell r="C411" t="str">
            <v>4' F32T8 HBF w/refl  High Bay application 3-Lamp</v>
          </cell>
          <cell r="D411">
            <v>107</v>
          </cell>
          <cell r="E411">
            <v>50</v>
          </cell>
        </row>
        <row r="412">
          <cell r="A412" t="str">
            <v>Result410</v>
          </cell>
          <cell r="B412">
            <v>446</v>
          </cell>
          <cell r="C412" t="str">
            <v>4' F32T8 HBF w/refl  High Bay application 1-Lamp</v>
          </cell>
          <cell r="D412">
            <v>37</v>
          </cell>
          <cell r="E412">
            <v>4</v>
          </cell>
        </row>
        <row r="413">
          <cell r="A413" t="str">
            <v>Result411</v>
          </cell>
          <cell r="B413">
            <v>448</v>
          </cell>
          <cell r="C413" t="str">
            <v>4' F32T8 HBF w/refl  High Bay application 2-Lamp</v>
          </cell>
          <cell r="D413">
            <v>72</v>
          </cell>
          <cell r="E413">
            <v>7.5</v>
          </cell>
        </row>
        <row r="414">
          <cell r="A414" t="str">
            <v>Result412</v>
          </cell>
          <cell r="B414">
            <v>450</v>
          </cell>
          <cell r="C414" t="str">
            <v>4' F32T8 HBF w/refl  High Bay application 3-Lamp</v>
          </cell>
          <cell r="D414">
            <v>107</v>
          </cell>
          <cell r="E414">
            <v>15</v>
          </cell>
        </row>
        <row r="415">
          <cell r="A415" t="str">
            <v>Result413</v>
          </cell>
          <cell r="B415">
            <v>440</v>
          </cell>
          <cell r="C415" t="str">
            <v>4' F32 Super T8 6-Lamp</v>
          </cell>
          <cell r="D415">
            <v>159</v>
          </cell>
          <cell r="E415">
            <v>31</v>
          </cell>
        </row>
        <row r="416">
          <cell r="A416" t="str">
            <v>Result414</v>
          </cell>
          <cell r="B416">
            <v>451</v>
          </cell>
          <cell r="C416" t="str">
            <v>4' F32 Super T8 1-Lamp</v>
          </cell>
          <cell r="D416">
            <v>26</v>
          </cell>
          <cell r="E416">
            <v>1.75</v>
          </cell>
        </row>
        <row r="417">
          <cell r="A417" t="str">
            <v>Result415</v>
          </cell>
          <cell r="B417">
            <v>452</v>
          </cell>
          <cell r="C417" t="str">
            <v>4' F32 Super T8 2-Lamp</v>
          </cell>
          <cell r="D417">
            <v>53</v>
          </cell>
          <cell r="E417">
            <v>1.75</v>
          </cell>
        </row>
        <row r="418">
          <cell r="A418" t="str">
            <v>Result416</v>
          </cell>
          <cell r="B418">
            <v>453</v>
          </cell>
          <cell r="C418" t="str">
            <v>4' F32 Super T8 3-Lamp</v>
          </cell>
          <cell r="D418">
            <v>80</v>
          </cell>
          <cell r="E418">
            <v>2.25</v>
          </cell>
        </row>
        <row r="419">
          <cell r="A419" t="str">
            <v>Result417</v>
          </cell>
          <cell r="B419">
            <v>454</v>
          </cell>
          <cell r="C419" t="str">
            <v>4' F32 Super T8 4-Lamp</v>
          </cell>
          <cell r="D419">
            <v>106</v>
          </cell>
          <cell r="E419">
            <v>2.25</v>
          </cell>
        </row>
        <row r="420">
          <cell r="A420" t="str">
            <v>Result418</v>
          </cell>
          <cell r="B420">
            <v>455</v>
          </cell>
          <cell r="C420" t="str">
            <v>4' F32 Super T8 6-Lamp</v>
          </cell>
          <cell r="D420">
            <v>159</v>
          </cell>
          <cell r="E420">
            <v>2.75</v>
          </cell>
        </row>
        <row r="421">
          <cell r="A421" t="str">
            <v>Result419</v>
          </cell>
          <cell r="B421">
            <v>444</v>
          </cell>
          <cell r="C421" t="str">
            <v>4' F32 Super T8 w/refl 3-Lamp</v>
          </cell>
          <cell r="D421">
            <v>80</v>
          </cell>
          <cell r="E421">
            <v>24</v>
          </cell>
        </row>
        <row r="422">
          <cell r="A422" t="str">
            <v>Result420</v>
          </cell>
          <cell r="B422">
            <v>441</v>
          </cell>
          <cell r="C422" t="str">
            <v>4' F32 Super T8 w/refl 4-Lamp</v>
          </cell>
          <cell r="D422">
            <v>106</v>
          </cell>
          <cell r="E422">
            <v>24</v>
          </cell>
        </row>
        <row r="423">
          <cell r="A423" t="str">
            <v>Result421</v>
          </cell>
          <cell r="B423">
            <v>442</v>
          </cell>
          <cell r="C423" t="str">
            <v>4' F32 Super T8 w/refl 6-Lamp</v>
          </cell>
          <cell r="D423">
            <v>159</v>
          </cell>
          <cell r="E423">
            <v>35</v>
          </cell>
        </row>
        <row r="424">
          <cell r="A424" t="str">
            <v>Result422</v>
          </cell>
          <cell r="B424">
            <v>443</v>
          </cell>
          <cell r="C424" t="str">
            <v>4' F32 Super T8 w/refl 8-Lamp</v>
          </cell>
          <cell r="D424">
            <v>212</v>
          </cell>
          <cell r="E424">
            <v>44</v>
          </cell>
        </row>
        <row r="425">
          <cell r="A425" t="str">
            <v>Result423</v>
          </cell>
          <cell r="B425">
            <v>456</v>
          </cell>
          <cell r="C425" t="str">
            <v>4' F32 Super T8 w/refl 3-Lamp</v>
          </cell>
          <cell r="D425">
            <v>80</v>
          </cell>
          <cell r="E425">
            <v>3.75</v>
          </cell>
        </row>
        <row r="426">
          <cell r="A426" t="str">
            <v>Result424</v>
          </cell>
          <cell r="B426">
            <v>457</v>
          </cell>
          <cell r="C426" t="str">
            <v>4' F32 Super T8 w/refl 4-Lamp</v>
          </cell>
          <cell r="D426">
            <v>106</v>
          </cell>
          <cell r="E426">
            <v>4.25</v>
          </cell>
        </row>
        <row r="427">
          <cell r="A427" t="str">
            <v>Result425</v>
          </cell>
          <cell r="B427">
            <v>458</v>
          </cell>
          <cell r="C427" t="str">
            <v>4' F32 Super T8 w/refl 6-Lamp</v>
          </cell>
          <cell r="D427">
            <v>159</v>
          </cell>
          <cell r="E427">
            <v>4.75</v>
          </cell>
        </row>
        <row r="428">
          <cell r="A428" t="str">
            <v>Result426</v>
          </cell>
          <cell r="B428">
            <v>459</v>
          </cell>
          <cell r="C428" t="str">
            <v>4' F32 Super T8 w/refl 8-Lamp</v>
          </cell>
          <cell r="D428">
            <v>212</v>
          </cell>
          <cell r="E428">
            <v>6.75</v>
          </cell>
        </row>
        <row r="429">
          <cell r="A429" t="str">
            <v>Result427</v>
          </cell>
          <cell r="B429">
            <v>967</v>
          </cell>
          <cell r="C429" t="str">
            <v>575W PS MH 1-Lamp</v>
          </cell>
          <cell r="D429">
            <v>620</v>
          </cell>
          <cell r="E429">
            <v>85</v>
          </cell>
        </row>
        <row r="430">
          <cell r="A430" t="str">
            <v>Result428</v>
          </cell>
          <cell r="B430">
            <v>966</v>
          </cell>
          <cell r="C430" t="str">
            <v>575W PS MH 1-Lamp</v>
          </cell>
          <cell r="D430">
            <v>620</v>
          </cell>
          <cell r="E430">
            <v>20</v>
          </cell>
        </row>
      </sheetData>
      <sheetData sheetId="4">
        <row r="2">
          <cell r="A2" t="str">
            <v>Node1</v>
          </cell>
          <cell r="B2" t="str">
            <v>Equipment Category</v>
          </cell>
        </row>
        <row r="3">
          <cell r="A3" t="str">
            <v>Node2</v>
          </cell>
          <cell r="B3" t="str">
            <v>Equipment Category</v>
          </cell>
          <cell r="C3" t="str">
            <v>Lamp Length</v>
          </cell>
        </row>
        <row r="4">
          <cell r="A4" t="str">
            <v>Node3</v>
          </cell>
          <cell r="B4" t="str">
            <v>Equipment Category</v>
          </cell>
          <cell r="C4" t="str">
            <v>Lamp Length</v>
          </cell>
          <cell r="D4" t="str">
            <v>Description</v>
          </cell>
        </row>
        <row r="5">
          <cell r="A5" t="str">
            <v>Node4</v>
          </cell>
          <cell r="B5" t="str">
            <v>Equipment Category</v>
          </cell>
          <cell r="C5" t="str">
            <v>Lamp Length</v>
          </cell>
          <cell r="D5" t="str">
            <v>Description</v>
          </cell>
          <cell r="E5" t="str">
            <v>Number Of Lamps</v>
          </cell>
        </row>
        <row r="6">
          <cell r="A6" t="str">
            <v>Node5</v>
          </cell>
          <cell r="B6" t="str">
            <v>Equipment Category</v>
          </cell>
          <cell r="C6" t="str">
            <v>Lamp Length</v>
          </cell>
          <cell r="D6" t="str">
            <v>Description</v>
          </cell>
        </row>
        <row r="7">
          <cell r="A7" t="str">
            <v>Node6</v>
          </cell>
          <cell r="B7" t="str">
            <v>Equipment Category</v>
          </cell>
          <cell r="C7" t="str">
            <v>Lamp Length</v>
          </cell>
          <cell r="D7" t="str">
            <v>Description</v>
          </cell>
          <cell r="E7" t="str">
            <v>Number Of Lamps</v>
          </cell>
        </row>
        <row r="8">
          <cell r="A8" t="str">
            <v>Node7</v>
          </cell>
          <cell r="B8" t="str">
            <v>Equipment Category</v>
          </cell>
          <cell r="C8" t="str">
            <v>Lamp Length</v>
          </cell>
          <cell r="D8" t="str">
            <v>Description</v>
          </cell>
          <cell r="E8" t="str">
            <v>Number Of Lamps</v>
          </cell>
        </row>
        <row r="9">
          <cell r="A9" t="str">
            <v>Node8</v>
          </cell>
          <cell r="B9" t="str">
            <v>Equipment Category</v>
          </cell>
          <cell r="C9" t="str">
            <v>Lamp Length</v>
          </cell>
          <cell r="D9" t="str">
            <v>Description</v>
          </cell>
        </row>
        <row r="10">
          <cell r="A10" t="str">
            <v>Node9</v>
          </cell>
          <cell r="B10" t="str">
            <v>Equipment Category</v>
          </cell>
          <cell r="C10" t="str">
            <v>Lamp Length</v>
          </cell>
          <cell r="D10" t="str">
            <v>Description</v>
          </cell>
          <cell r="E10" t="str">
            <v>Number Of Lamps</v>
          </cell>
        </row>
        <row r="11">
          <cell r="A11" t="str">
            <v>Node10</v>
          </cell>
          <cell r="B11" t="str">
            <v>Equipment Category</v>
          </cell>
          <cell r="C11" t="str">
            <v>Lamp Length</v>
          </cell>
          <cell r="D11" t="str">
            <v>Description</v>
          </cell>
          <cell r="E11" t="str">
            <v>Number Of Lamps</v>
          </cell>
        </row>
        <row r="12">
          <cell r="A12" t="str">
            <v>Node11</v>
          </cell>
          <cell r="B12" t="str">
            <v>Equipment Category</v>
          </cell>
          <cell r="C12" t="str">
            <v>Lamp Length</v>
          </cell>
          <cell r="D12" t="str">
            <v>Description</v>
          </cell>
          <cell r="E12" t="str">
            <v>Number Of Lamps</v>
          </cell>
        </row>
        <row r="13">
          <cell r="A13" t="str">
            <v>Node12</v>
          </cell>
          <cell r="B13" t="str">
            <v>Equipment Category</v>
          </cell>
          <cell r="C13" t="str">
            <v>Lamp Length</v>
          </cell>
          <cell r="D13" t="str">
            <v>Description</v>
          </cell>
          <cell r="E13" t="str">
            <v>Number Of Lamps</v>
          </cell>
        </row>
        <row r="14">
          <cell r="A14" t="str">
            <v>Node13</v>
          </cell>
          <cell r="B14" t="str">
            <v>Equipment Category</v>
          </cell>
          <cell r="C14" t="str">
            <v>Lamp Length</v>
          </cell>
          <cell r="D14" t="str">
            <v>Description</v>
          </cell>
          <cell r="E14" t="str">
            <v>Number Of Lamps</v>
          </cell>
        </row>
        <row r="15">
          <cell r="A15" t="str">
            <v>Node14</v>
          </cell>
          <cell r="B15" t="str">
            <v>Equipment Category</v>
          </cell>
          <cell r="C15" t="str">
            <v>Lamp Length</v>
          </cell>
          <cell r="D15" t="str">
            <v>Description</v>
          </cell>
        </row>
        <row r="16">
          <cell r="A16" t="str">
            <v>Node15</v>
          </cell>
          <cell r="B16" t="str">
            <v>Equipment Category</v>
          </cell>
          <cell r="C16" t="str">
            <v>Lamp Length</v>
          </cell>
          <cell r="D16" t="str">
            <v>Description</v>
          </cell>
          <cell r="E16" t="str">
            <v>Number Of Lamps</v>
          </cell>
        </row>
        <row r="17">
          <cell r="A17" t="str">
            <v>Node16</v>
          </cell>
          <cell r="B17" t="str">
            <v>Equipment Category</v>
          </cell>
          <cell r="C17" t="str">
            <v>Lamp Length</v>
          </cell>
          <cell r="D17" t="str">
            <v>Description</v>
          </cell>
          <cell r="E17" t="str">
            <v>Number Of Lamps</v>
          </cell>
        </row>
        <row r="18">
          <cell r="A18" t="str">
            <v>Node17</v>
          </cell>
          <cell r="B18" t="str">
            <v>Equipment Category</v>
          </cell>
          <cell r="C18" t="str">
            <v>Lamp Length</v>
          </cell>
          <cell r="D18" t="str">
            <v>Description</v>
          </cell>
          <cell r="E18" t="str">
            <v>Number Of Lamps</v>
          </cell>
        </row>
        <row r="19">
          <cell r="A19" t="str">
            <v>Node18</v>
          </cell>
          <cell r="B19" t="str">
            <v>Equipment Category</v>
          </cell>
          <cell r="C19" t="str">
            <v>Lamp Length</v>
          </cell>
          <cell r="D19" t="str">
            <v>Description</v>
          </cell>
        </row>
        <row r="20">
          <cell r="A20" t="str">
            <v>Node19</v>
          </cell>
          <cell r="B20" t="str">
            <v>Equipment Category</v>
          </cell>
          <cell r="C20" t="str">
            <v>Lamp Length</v>
          </cell>
          <cell r="D20" t="str">
            <v>Description</v>
          </cell>
          <cell r="E20" t="str">
            <v>Number Of Lamps</v>
          </cell>
        </row>
        <row r="21">
          <cell r="A21" t="str">
            <v>Node20</v>
          </cell>
          <cell r="B21" t="str">
            <v>Equipment Category</v>
          </cell>
          <cell r="C21" t="str">
            <v>Lamp Length</v>
          </cell>
          <cell r="D21" t="str">
            <v>Description</v>
          </cell>
          <cell r="E21" t="str">
            <v>Number Of Lamps</v>
          </cell>
        </row>
        <row r="22">
          <cell r="A22" t="str">
            <v>Node21</v>
          </cell>
          <cell r="B22" t="str">
            <v>Equipment Category</v>
          </cell>
          <cell r="C22" t="str">
            <v>Lamp Length</v>
          </cell>
          <cell r="D22" t="str">
            <v>Description</v>
          </cell>
          <cell r="E22" t="str">
            <v>Number Of Lamps</v>
          </cell>
        </row>
        <row r="23">
          <cell r="A23" t="str">
            <v>Node22</v>
          </cell>
          <cell r="B23" t="str">
            <v>Equipment Category</v>
          </cell>
          <cell r="C23" t="str">
            <v>Lamp Length</v>
          </cell>
          <cell r="D23" t="str">
            <v>Description</v>
          </cell>
        </row>
        <row r="24">
          <cell r="A24" t="str">
            <v>Node23</v>
          </cell>
          <cell r="B24" t="str">
            <v>Equipment Category</v>
          </cell>
          <cell r="C24" t="str">
            <v>Lamp Length</v>
          </cell>
          <cell r="D24" t="str">
            <v>Description</v>
          </cell>
          <cell r="E24" t="str">
            <v>Number Of Lamps</v>
          </cell>
        </row>
        <row r="25">
          <cell r="A25" t="str">
            <v>Node24</v>
          </cell>
          <cell r="B25" t="str">
            <v>Equipment Category</v>
          </cell>
          <cell r="C25" t="str">
            <v>Lamp Length</v>
          </cell>
          <cell r="D25" t="str">
            <v>Description</v>
          </cell>
          <cell r="E25" t="str">
            <v>Number Of Lamps</v>
          </cell>
        </row>
        <row r="26">
          <cell r="A26" t="str">
            <v>Node25</v>
          </cell>
          <cell r="B26" t="str">
            <v>Equipment Category</v>
          </cell>
          <cell r="C26" t="str">
            <v>Lamp Length</v>
          </cell>
          <cell r="D26" t="str">
            <v>Description</v>
          </cell>
          <cell r="E26" t="str">
            <v>Number Of Lamps</v>
          </cell>
        </row>
        <row r="27">
          <cell r="A27" t="str">
            <v>Node26</v>
          </cell>
          <cell r="B27" t="str">
            <v>Equipment Category</v>
          </cell>
          <cell r="C27" t="str">
            <v>Lamp Length</v>
          </cell>
          <cell r="D27" t="str">
            <v>Description</v>
          </cell>
          <cell r="E27" t="str">
            <v>Number Of Lamps</v>
          </cell>
        </row>
        <row r="28">
          <cell r="A28" t="str">
            <v>Node27</v>
          </cell>
          <cell r="B28" t="str">
            <v>Equipment Category</v>
          </cell>
          <cell r="C28" t="str">
            <v>Lamp Length</v>
          </cell>
          <cell r="D28" t="str">
            <v>Description</v>
          </cell>
          <cell r="E28" t="str">
            <v>Number Of Lamps</v>
          </cell>
        </row>
        <row r="29">
          <cell r="A29" t="str">
            <v>Node28</v>
          </cell>
          <cell r="B29" t="str">
            <v>Equipment Category</v>
          </cell>
          <cell r="C29" t="str">
            <v>Lamp Length</v>
          </cell>
          <cell r="D29" t="str">
            <v>Description</v>
          </cell>
          <cell r="E29" t="str">
            <v>Number Of Lamps</v>
          </cell>
        </row>
        <row r="30">
          <cell r="A30" t="str">
            <v>Node29</v>
          </cell>
          <cell r="B30" t="str">
            <v>Equipment Category</v>
          </cell>
          <cell r="C30" t="str">
            <v>Lamp Wattage</v>
          </cell>
        </row>
        <row r="31">
          <cell r="A31" t="str">
            <v>Node30</v>
          </cell>
          <cell r="B31" t="str">
            <v>Equipment Category</v>
          </cell>
          <cell r="C31" t="str">
            <v>Retrofit or New Construction</v>
          </cell>
        </row>
        <row r="32">
          <cell r="A32" t="str">
            <v>Node31</v>
          </cell>
          <cell r="B32" t="str">
            <v>Equipment Category</v>
          </cell>
          <cell r="C32" t="str">
            <v>Retrofit or New Construction</v>
          </cell>
          <cell r="D32" t="str">
            <v>Description</v>
          </cell>
        </row>
        <row r="33">
          <cell r="A33" t="str">
            <v>Node32</v>
          </cell>
          <cell r="B33" t="str">
            <v>Equipment Category</v>
          </cell>
          <cell r="C33" t="str">
            <v>Retrofit or New Construction</v>
          </cell>
          <cell r="D33" t="str">
            <v>Description</v>
          </cell>
        </row>
        <row r="34">
          <cell r="A34" t="str">
            <v>Node33</v>
          </cell>
          <cell r="B34" t="str">
            <v>Equipment Category</v>
          </cell>
          <cell r="C34" t="str">
            <v>Retrofit or New Construction</v>
          </cell>
          <cell r="D34" t="str">
            <v>Description</v>
          </cell>
          <cell r="E34" t="str">
            <v>Number Of Lamps</v>
          </cell>
        </row>
        <row r="35">
          <cell r="A35" t="str">
            <v>Node34</v>
          </cell>
          <cell r="B35" t="str">
            <v>Equipment Category</v>
          </cell>
          <cell r="C35" t="str">
            <v>Retrofit or New Construction</v>
          </cell>
          <cell r="D35" t="str">
            <v>Description</v>
          </cell>
          <cell r="E35" t="str">
            <v>Number Of Lamps</v>
          </cell>
        </row>
        <row r="36">
          <cell r="A36" t="str">
            <v>Node35</v>
          </cell>
          <cell r="B36" t="str">
            <v>Equipment Category</v>
          </cell>
          <cell r="C36" t="str">
            <v>Retrofit or New Construction</v>
          </cell>
          <cell r="D36" t="str">
            <v>Description</v>
          </cell>
          <cell r="E36" t="str">
            <v>Number Of Lamps</v>
          </cell>
        </row>
        <row r="37">
          <cell r="A37" t="str">
            <v>Node36</v>
          </cell>
          <cell r="B37" t="str">
            <v>Equipment Category</v>
          </cell>
          <cell r="C37" t="str">
            <v>Retrofit or New Construction</v>
          </cell>
          <cell r="D37" t="str">
            <v>Description</v>
          </cell>
          <cell r="E37" t="str">
            <v>Number Of Lamps</v>
          </cell>
        </row>
        <row r="38">
          <cell r="A38" t="str">
            <v>Node37</v>
          </cell>
          <cell r="B38" t="str">
            <v>Equipment Category</v>
          </cell>
          <cell r="C38" t="str">
            <v>Retrofit or New Construction</v>
          </cell>
          <cell r="D38" t="str">
            <v>Description</v>
          </cell>
          <cell r="E38" t="str">
            <v>Number Of Lamps</v>
          </cell>
        </row>
        <row r="39">
          <cell r="A39" t="str">
            <v>Node38</v>
          </cell>
          <cell r="B39" t="str">
            <v>Equipment Category</v>
          </cell>
          <cell r="C39" t="str">
            <v>Retrofit or New Construction</v>
          </cell>
          <cell r="D39" t="str">
            <v>Description</v>
          </cell>
          <cell r="E39" t="str">
            <v>Number Of Lamps</v>
          </cell>
        </row>
        <row r="40">
          <cell r="A40" t="str">
            <v>Node39</v>
          </cell>
          <cell r="B40" t="str">
            <v>Equipment Category</v>
          </cell>
          <cell r="C40" t="str">
            <v>Retrofit or New Construction</v>
          </cell>
        </row>
        <row r="41">
          <cell r="A41" t="str">
            <v>Node40</v>
          </cell>
          <cell r="B41" t="str">
            <v>Equipment Category</v>
          </cell>
          <cell r="C41" t="str">
            <v>Retrofit or New Construction</v>
          </cell>
          <cell r="D41" t="str">
            <v>Description</v>
          </cell>
        </row>
        <row r="42">
          <cell r="A42" t="str">
            <v>Node41</v>
          </cell>
          <cell r="B42" t="str">
            <v>Equipment Category</v>
          </cell>
          <cell r="C42" t="str">
            <v>Retrofit or New Construction</v>
          </cell>
          <cell r="D42" t="str">
            <v>Description</v>
          </cell>
        </row>
        <row r="43">
          <cell r="A43" t="str">
            <v>Node42</v>
          </cell>
          <cell r="B43" t="str">
            <v>Equipment Category</v>
          </cell>
          <cell r="C43" t="str">
            <v>Retrofit or New Construction</v>
          </cell>
          <cell r="D43" t="str">
            <v>Description</v>
          </cell>
          <cell r="E43" t="str">
            <v>Number Of Lamps</v>
          </cell>
        </row>
        <row r="44">
          <cell r="A44" t="str">
            <v>Node43</v>
          </cell>
          <cell r="B44" t="str">
            <v>Equipment Category</v>
          </cell>
          <cell r="C44" t="str">
            <v>Retrofit or New Construction</v>
          </cell>
          <cell r="D44" t="str">
            <v>Description</v>
          </cell>
          <cell r="E44" t="str">
            <v>Number Of Lamps</v>
          </cell>
        </row>
        <row r="45">
          <cell r="A45" t="str">
            <v>Node44</v>
          </cell>
          <cell r="B45" t="str">
            <v>Equipment Category</v>
          </cell>
          <cell r="C45" t="str">
            <v>Retrofit or New Construction</v>
          </cell>
          <cell r="D45" t="str">
            <v>Description</v>
          </cell>
          <cell r="E45" t="str">
            <v>Number Of Lamps</v>
          </cell>
        </row>
        <row r="46">
          <cell r="A46" t="str">
            <v>Node45</v>
          </cell>
          <cell r="B46" t="str">
            <v>Equipment Category</v>
          </cell>
          <cell r="C46" t="str">
            <v>Retrofit or New Construction</v>
          </cell>
          <cell r="D46" t="str">
            <v>Description</v>
          </cell>
          <cell r="E46" t="str">
            <v>Number Of Lamps</v>
          </cell>
        </row>
        <row r="47">
          <cell r="A47" t="str">
            <v>Node46</v>
          </cell>
          <cell r="B47" t="str">
            <v>Equipment Category</v>
          </cell>
          <cell r="C47" t="str">
            <v>Retrofit or New Construction</v>
          </cell>
        </row>
        <row r="48">
          <cell r="A48" t="str">
            <v>Node47</v>
          </cell>
          <cell r="B48" t="str">
            <v>Equipment Category</v>
          </cell>
          <cell r="C48" t="str">
            <v>Retrofit or New Construction</v>
          </cell>
          <cell r="D48" t="str">
            <v>Description</v>
          </cell>
        </row>
        <row r="49">
          <cell r="A49" t="str">
            <v>Node48</v>
          </cell>
          <cell r="B49" t="str">
            <v>Equipment Category</v>
          </cell>
          <cell r="C49" t="str">
            <v>Retrofit or New Construction</v>
          </cell>
          <cell r="D49" t="str">
            <v>Description</v>
          </cell>
        </row>
        <row r="50">
          <cell r="A50" t="str">
            <v>Node49</v>
          </cell>
          <cell r="B50" t="str">
            <v>Equipment Category</v>
          </cell>
          <cell r="C50" t="str">
            <v>Retrofit or New Construction</v>
          </cell>
        </row>
        <row r="51">
          <cell r="A51" t="str">
            <v>Node50</v>
          </cell>
          <cell r="B51" t="str">
            <v>Equipment Category</v>
          </cell>
          <cell r="C51" t="str">
            <v>Retrofit or New Construction</v>
          </cell>
          <cell r="D51" t="str">
            <v>Description</v>
          </cell>
        </row>
        <row r="52">
          <cell r="A52" t="str">
            <v>Node51</v>
          </cell>
          <cell r="B52" t="str">
            <v>Equipment Category</v>
          </cell>
          <cell r="C52" t="str">
            <v>Retrofit or New Construction</v>
          </cell>
          <cell r="D52" t="str">
            <v>Description</v>
          </cell>
        </row>
        <row r="53">
          <cell r="A53" t="str">
            <v>Node52</v>
          </cell>
          <cell r="B53" t="str">
            <v>Equipment Category</v>
          </cell>
          <cell r="C53" t="str">
            <v>Retrofit or New Construction</v>
          </cell>
        </row>
        <row r="54">
          <cell r="A54" t="str">
            <v>Node53</v>
          </cell>
          <cell r="B54" t="str">
            <v>Equipment Category</v>
          </cell>
          <cell r="C54" t="str">
            <v>Retrofit or New Construction</v>
          </cell>
          <cell r="D54" t="str">
            <v>Description</v>
          </cell>
        </row>
        <row r="55">
          <cell r="A55" t="str">
            <v>Node54</v>
          </cell>
          <cell r="B55" t="str">
            <v>Equipment Category</v>
          </cell>
          <cell r="C55" t="str">
            <v>Retrofit or New Construction</v>
          </cell>
          <cell r="D55" t="str">
            <v>Description</v>
          </cell>
        </row>
        <row r="56">
          <cell r="A56" t="str">
            <v>Node55</v>
          </cell>
          <cell r="B56" t="str">
            <v>Equipment Category</v>
          </cell>
          <cell r="C56" t="str">
            <v>Retrofit or New Construction</v>
          </cell>
        </row>
        <row r="57">
          <cell r="A57" t="str">
            <v>Node56</v>
          </cell>
          <cell r="B57" t="str">
            <v>Equipment Category</v>
          </cell>
          <cell r="C57" t="str">
            <v>Retrofit or New Construction</v>
          </cell>
          <cell r="D57" t="str">
            <v>Description</v>
          </cell>
        </row>
        <row r="58">
          <cell r="A58" t="str">
            <v>Node57</v>
          </cell>
          <cell r="B58" t="str">
            <v>Equipment Category</v>
          </cell>
          <cell r="C58" t="str">
            <v>Retrofit or New Construction</v>
          </cell>
          <cell r="D58" t="str">
            <v>Description</v>
          </cell>
        </row>
        <row r="59">
          <cell r="A59" t="str">
            <v>Node58</v>
          </cell>
          <cell r="B59" t="str">
            <v>Equipment Category</v>
          </cell>
          <cell r="C59" t="str">
            <v>Retrofit or New Construction</v>
          </cell>
        </row>
        <row r="60">
          <cell r="A60" t="str">
            <v>Node59</v>
          </cell>
          <cell r="B60" t="str">
            <v>Equipment Category</v>
          </cell>
          <cell r="C60" t="str">
            <v>Retrofit or New Construction</v>
          </cell>
          <cell r="D60" t="str">
            <v>Description</v>
          </cell>
        </row>
        <row r="61">
          <cell r="A61" t="str">
            <v>Node60</v>
          </cell>
          <cell r="B61" t="str">
            <v>Equipment Category</v>
          </cell>
          <cell r="C61" t="str">
            <v>Retrofit or New Construction</v>
          </cell>
          <cell r="D61" t="str">
            <v>Description</v>
          </cell>
        </row>
        <row r="62">
          <cell r="A62" t="str">
            <v>Node61</v>
          </cell>
          <cell r="B62" t="str">
            <v>Equipment Category</v>
          </cell>
          <cell r="C62" t="str">
            <v>Retrofit or New Construction</v>
          </cell>
        </row>
        <row r="63">
          <cell r="A63" t="str">
            <v>Node62</v>
          </cell>
          <cell r="B63" t="str">
            <v>Equipment Category</v>
          </cell>
          <cell r="C63" t="str">
            <v>Retrofit or New Construction</v>
          </cell>
          <cell r="D63" t="str">
            <v>Description</v>
          </cell>
        </row>
        <row r="64">
          <cell r="A64" t="str">
            <v>Node63</v>
          </cell>
          <cell r="B64" t="str">
            <v>Equipment Category</v>
          </cell>
          <cell r="C64" t="str">
            <v>Retrofit or New Construction</v>
          </cell>
          <cell r="D64" t="str">
            <v>Description</v>
          </cell>
        </row>
        <row r="65">
          <cell r="A65" t="str">
            <v>Node64</v>
          </cell>
          <cell r="B65" t="str">
            <v>Equipment Category</v>
          </cell>
          <cell r="C65" t="str">
            <v>Retrofit or New Construction</v>
          </cell>
        </row>
        <row r="66">
          <cell r="A66" t="str">
            <v>Node65</v>
          </cell>
          <cell r="B66" t="str">
            <v>Equipment Category</v>
          </cell>
          <cell r="C66" t="str">
            <v>Retrofit or New Construction</v>
          </cell>
        </row>
        <row r="67">
          <cell r="A67" t="str">
            <v>Node66</v>
          </cell>
          <cell r="B67" t="str">
            <v>Equipment Category</v>
          </cell>
          <cell r="C67" t="str">
            <v>Retrofit or New Construction</v>
          </cell>
          <cell r="D67" t="str">
            <v>Description</v>
          </cell>
        </row>
        <row r="68">
          <cell r="A68" t="str">
            <v>Node67</v>
          </cell>
          <cell r="B68" t="str">
            <v>Equipment Category</v>
          </cell>
          <cell r="C68" t="str">
            <v>Retrofit or New Construction</v>
          </cell>
          <cell r="D68" t="str">
            <v>Description</v>
          </cell>
        </row>
        <row r="69">
          <cell r="A69" t="str">
            <v>Node68</v>
          </cell>
          <cell r="B69" t="str">
            <v>Equipment Category</v>
          </cell>
          <cell r="C69" t="str">
            <v>Retrofit or New Construction</v>
          </cell>
        </row>
        <row r="70">
          <cell r="A70" t="str">
            <v>Node69</v>
          </cell>
          <cell r="B70" t="str">
            <v>Equipment Category</v>
          </cell>
          <cell r="C70" t="str">
            <v>Retrofit or New Construction</v>
          </cell>
          <cell r="D70" t="str">
            <v>Lamp Length</v>
          </cell>
        </row>
        <row r="71">
          <cell r="A71" t="str">
            <v>Node70</v>
          </cell>
          <cell r="B71" t="str">
            <v>Equipment Category</v>
          </cell>
          <cell r="C71" t="str">
            <v>Retrofit or New Construction</v>
          </cell>
          <cell r="D71" t="str">
            <v>Lamp Length</v>
          </cell>
          <cell r="E71" t="str">
            <v>Description</v>
          </cell>
        </row>
        <row r="72">
          <cell r="A72" t="str">
            <v>Node71</v>
          </cell>
          <cell r="B72" t="str">
            <v>Equipment Category</v>
          </cell>
          <cell r="C72" t="str">
            <v>Retrofit or New Construction</v>
          </cell>
          <cell r="D72" t="str">
            <v>Lamp Length</v>
          </cell>
          <cell r="E72" t="str">
            <v>Description</v>
          </cell>
        </row>
        <row r="73">
          <cell r="A73" t="str">
            <v>Node72</v>
          </cell>
          <cell r="B73" t="str">
            <v>Equipment Category</v>
          </cell>
          <cell r="C73" t="str">
            <v>Retrofit or New Construction</v>
          </cell>
          <cell r="D73" t="str">
            <v>Lamp Length</v>
          </cell>
          <cell r="E73" t="str">
            <v>Description</v>
          </cell>
        </row>
        <row r="74">
          <cell r="A74" t="str">
            <v>Node73</v>
          </cell>
          <cell r="B74" t="str">
            <v>Equipment Category</v>
          </cell>
          <cell r="C74" t="str">
            <v>Retrofit or New Construction</v>
          </cell>
          <cell r="D74" t="str">
            <v>Lamp Length</v>
          </cell>
          <cell r="E74" t="str">
            <v>Description</v>
          </cell>
        </row>
        <row r="75">
          <cell r="A75" t="str">
            <v>Node74</v>
          </cell>
          <cell r="B75" t="str">
            <v>Equipment Category</v>
          </cell>
          <cell r="C75" t="str">
            <v>Retrofit or New Construction</v>
          </cell>
          <cell r="D75" t="str">
            <v>Lamp Length</v>
          </cell>
          <cell r="E75" t="str">
            <v>Description</v>
          </cell>
        </row>
        <row r="76">
          <cell r="A76" t="str">
            <v>Node75</v>
          </cell>
          <cell r="B76" t="str">
            <v>Equipment Category</v>
          </cell>
          <cell r="C76" t="str">
            <v>Retrofit or New Construction</v>
          </cell>
          <cell r="D76" t="str">
            <v>Lamp Length</v>
          </cell>
          <cell r="E76" t="str">
            <v>Description</v>
          </cell>
        </row>
        <row r="77">
          <cell r="A77" t="str">
            <v>Node76</v>
          </cell>
          <cell r="B77" t="str">
            <v>Equipment Category</v>
          </cell>
          <cell r="C77" t="str">
            <v>Retrofit or New Construction</v>
          </cell>
          <cell r="D77" t="str">
            <v>Lamp Length</v>
          </cell>
          <cell r="E77" t="str">
            <v>Description</v>
          </cell>
          <cell r="F77" t="str">
            <v>Number Of Lamps</v>
          </cell>
        </row>
        <row r="78">
          <cell r="A78" t="str">
            <v>Node77</v>
          </cell>
          <cell r="B78" t="str">
            <v>Equipment Category</v>
          </cell>
          <cell r="C78" t="str">
            <v>Retrofit or New Construction</v>
          </cell>
          <cell r="D78" t="str">
            <v>Lamp Length</v>
          </cell>
          <cell r="E78" t="str">
            <v>Description</v>
          </cell>
          <cell r="F78" t="str">
            <v>Number Of Lamps</v>
          </cell>
        </row>
        <row r="79">
          <cell r="A79" t="str">
            <v>Node78</v>
          </cell>
          <cell r="B79" t="str">
            <v>Equipment Category</v>
          </cell>
          <cell r="C79" t="str">
            <v>Retrofit or New Construction</v>
          </cell>
          <cell r="D79" t="str">
            <v>Lamp Length</v>
          </cell>
          <cell r="E79" t="str">
            <v>Description</v>
          </cell>
          <cell r="F79" t="str">
            <v>Number Of Lamps</v>
          </cell>
        </row>
        <row r="80">
          <cell r="A80" t="str">
            <v>Node79</v>
          </cell>
          <cell r="B80" t="str">
            <v>Equipment Category</v>
          </cell>
          <cell r="C80" t="str">
            <v>Retrofit or New Construction</v>
          </cell>
          <cell r="D80" t="str">
            <v>Lamp Length</v>
          </cell>
          <cell r="E80" t="str">
            <v>Description</v>
          </cell>
          <cell r="F80" t="str">
            <v>Number Of Lamps</v>
          </cell>
        </row>
        <row r="81">
          <cell r="A81" t="str">
            <v>Node80</v>
          </cell>
          <cell r="B81" t="str">
            <v>Equipment Category</v>
          </cell>
          <cell r="C81" t="str">
            <v>Retrofit or New Construction</v>
          </cell>
          <cell r="D81" t="str">
            <v>Lamp Length</v>
          </cell>
          <cell r="E81" t="str">
            <v>Description</v>
          </cell>
          <cell r="F81" t="str">
            <v>Number Of Lamps</v>
          </cell>
        </row>
        <row r="82">
          <cell r="A82" t="str">
            <v>Node81</v>
          </cell>
          <cell r="B82" t="str">
            <v>Equipment Category</v>
          </cell>
          <cell r="C82" t="str">
            <v>Retrofit or New Construction</v>
          </cell>
          <cell r="D82" t="str">
            <v>Lamp Length</v>
          </cell>
          <cell r="E82" t="str">
            <v>Description</v>
          </cell>
          <cell r="F82" t="str">
            <v>Number Of Lamps</v>
          </cell>
        </row>
        <row r="83">
          <cell r="A83" t="str">
            <v>Node82</v>
          </cell>
          <cell r="B83" t="str">
            <v>Equipment Category</v>
          </cell>
          <cell r="C83" t="str">
            <v>Retrofit or New Construction</v>
          </cell>
          <cell r="D83" t="str">
            <v>Lamp Length</v>
          </cell>
          <cell r="E83" t="str">
            <v>Description</v>
          </cell>
          <cell r="F83" t="str">
            <v>Number Of Lamps</v>
          </cell>
        </row>
        <row r="84">
          <cell r="A84" t="str">
            <v>Node83</v>
          </cell>
          <cell r="B84" t="str">
            <v>Equipment Category</v>
          </cell>
          <cell r="C84" t="str">
            <v>Retrofit or New Construction</v>
          </cell>
          <cell r="D84" t="str">
            <v>Lamp Length</v>
          </cell>
          <cell r="E84" t="str">
            <v>Description</v>
          </cell>
          <cell r="F84" t="str">
            <v>Number Of Lamps</v>
          </cell>
        </row>
        <row r="85">
          <cell r="A85" t="str">
            <v>Node84</v>
          </cell>
          <cell r="B85" t="str">
            <v>Equipment Category</v>
          </cell>
          <cell r="C85" t="str">
            <v>Retrofit or New Construction</v>
          </cell>
          <cell r="D85" t="str">
            <v>Lamp Length</v>
          </cell>
          <cell r="E85" t="str">
            <v>Description</v>
          </cell>
          <cell r="F85" t="str">
            <v>Number Of Lamps</v>
          </cell>
        </row>
        <row r="86">
          <cell r="A86" t="str">
            <v>Node85</v>
          </cell>
          <cell r="B86" t="str">
            <v>Equipment Category</v>
          </cell>
          <cell r="C86" t="str">
            <v>Retrofit or New Construction</v>
          </cell>
          <cell r="D86" t="str">
            <v>Lamp Length</v>
          </cell>
          <cell r="E86" t="str">
            <v>Description</v>
          </cell>
          <cell r="F86" t="str">
            <v>Number Of Lamps</v>
          </cell>
        </row>
        <row r="87">
          <cell r="A87" t="str">
            <v>Node86</v>
          </cell>
          <cell r="B87" t="str">
            <v>Equipment Category</v>
          </cell>
          <cell r="C87" t="str">
            <v>Retrofit or New Construction</v>
          </cell>
          <cell r="D87" t="str">
            <v>Lamp Length</v>
          </cell>
          <cell r="E87" t="str">
            <v>Description</v>
          </cell>
          <cell r="F87" t="str">
            <v>Number Of Lamps</v>
          </cell>
        </row>
        <row r="88">
          <cell r="A88" t="str">
            <v>Node87</v>
          </cell>
          <cell r="B88" t="str">
            <v>Equipment Category</v>
          </cell>
          <cell r="C88" t="str">
            <v>Retrofit or New Construction</v>
          </cell>
          <cell r="D88" t="str">
            <v>Lamp Length</v>
          </cell>
          <cell r="E88" t="str">
            <v>Description</v>
          </cell>
          <cell r="F88" t="str">
            <v>Number Of Lamps</v>
          </cell>
        </row>
        <row r="89">
          <cell r="A89" t="str">
            <v>Node88</v>
          </cell>
          <cell r="B89" t="str">
            <v>Equipment Category</v>
          </cell>
          <cell r="C89" t="str">
            <v>Retrofit or New Construction</v>
          </cell>
          <cell r="D89" t="str">
            <v>Lamp Length</v>
          </cell>
          <cell r="E89" t="str">
            <v>Description</v>
          </cell>
          <cell r="F89" t="str">
            <v>Number Of Lamps</v>
          </cell>
        </row>
        <row r="90">
          <cell r="A90" t="str">
            <v>Node89</v>
          </cell>
          <cell r="B90" t="str">
            <v>Equipment Category</v>
          </cell>
          <cell r="C90" t="str">
            <v>Retrofit or New Construction</v>
          </cell>
          <cell r="D90" t="str">
            <v>Lamp Length</v>
          </cell>
          <cell r="E90" t="str">
            <v>Description</v>
          </cell>
          <cell r="F90" t="str">
            <v>Number Of Lamps</v>
          </cell>
        </row>
        <row r="91">
          <cell r="A91" t="str">
            <v>Node90</v>
          </cell>
          <cell r="B91" t="str">
            <v>Equipment Category</v>
          </cell>
          <cell r="C91" t="str">
            <v>Retrofit or New Construction</v>
          </cell>
          <cell r="D91" t="str">
            <v>Lamp Length</v>
          </cell>
          <cell r="E91" t="str">
            <v>Description</v>
          </cell>
          <cell r="F91" t="str">
            <v>Number Of Lamps</v>
          </cell>
        </row>
        <row r="92">
          <cell r="A92" t="str">
            <v>Node91</v>
          </cell>
          <cell r="B92" t="str">
            <v>Equipment Category</v>
          </cell>
          <cell r="C92" t="str">
            <v>Retrofit or New Construction</v>
          </cell>
          <cell r="D92" t="str">
            <v>Description</v>
          </cell>
        </row>
        <row r="93">
          <cell r="A93" t="str">
            <v>Node92</v>
          </cell>
          <cell r="B93" t="str">
            <v>Equipment Category</v>
          </cell>
          <cell r="C93" t="str">
            <v>Retrofit or New Construction</v>
          </cell>
          <cell r="D93" t="str">
            <v>Description</v>
          </cell>
          <cell r="E93" t="str">
            <v>Number Of Lamps</v>
          </cell>
        </row>
        <row r="94">
          <cell r="A94" t="str">
            <v>Node93</v>
          </cell>
          <cell r="B94" t="str">
            <v>Equipment Category</v>
          </cell>
          <cell r="C94" t="str">
            <v>Description</v>
          </cell>
        </row>
        <row r="95">
          <cell r="A95" t="str">
            <v>Node94</v>
          </cell>
          <cell r="B95" t="str">
            <v>Equipment Category</v>
          </cell>
          <cell r="C95" t="str">
            <v>Description</v>
          </cell>
        </row>
        <row r="96">
          <cell r="A96" t="str">
            <v>Node95</v>
          </cell>
          <cell r="B96" t="str">
            <v>Equipment Category</v>
          </cell>
          <cell r="C96" t="str">
            <v>Description</v>
          </cell>
        </row>
        <row r="97">
          <cell r="A97" t="str">
            <v>Node96</v>
          </cell>
          <cell r="B97" t="str">
            <v>Equipment Category</v>
          </cell>
          <cell r="C97" t="str">
            <v>Retrofit or New Construction</v>
          </cell>
          <cell r="D97" t="str">
            <v>Description</v>
          </cell>
          <cell r="E97" t="str">
            <v>Number Of Lamps</v>
          </cell>
        </row>
        <row r="98">
          <cell r="A98" t="str">
            <v>Node97</v>
          </cell>
          <cell r="B98" t="str">
            <v>Equipment Category</v>
          </cell>
          <cell r="C98" t="str">
            <v>Retrofit or New Construction</v>
          </cell>
          <cell r="D98" t="str">
            <v>Description</v>
          </cell>
          <cell r="E98" t="str">
            <v>Number Of Lamps</v>
          </cell>
        </row>
        <row r="99">
          <cell r="A99" t="str">
            <v>Node98</v>
          </cell>
          <cell r="B99" t="str">
            <v>Equipment Category</v>
          </cell>
          <cell r="C99" t="str">
            <v>Retrofit or New Construction</v>
          </cell>
          <cell r="D99" t="str">
            <v>Description</v>
          </cell>
          <cell r="E99" t="str">
            <v>Number Of Lamps</v>
          </cell>
        </row>
        <row r="100">
          <cell r="A100" t="str">
            <v>Node99</v>
          </cell>
          <cell r="B100" t="str">
            <v>Equipment Category</v>
          </cell>
          <cell r="C100" t="str">
            <v>Retrofit or New Construction</v>
          </cell>
          <cell r="D100" t="str">
            <v>Description</v>
          </cell>
          <cell r="E100" t="str">
            <v>Number Of Lamps</v>
          </cell>
        </row>
        <row r="101">
          <cell r="A101" t="str">
            <v>Node100</v>
          </cell>
          <cell r="B101" t="str">
            <v>Equipment Category</v>
          </cell>
          <cell r="C101" t="str">
            <v>Retrofit or New Construction</v>
          </cell>
          <cell r="D101" t="str">
            <v>Description</v>
          </cell>
          <cell r="E101" t="str">
            <v>Number Of Lamps</v>
          </cell>
        </row>
        <row r="102">
          <cell r="A102" t="str">
            <v>Node101</v>
          </cell>
          <cell r="B102" t="str">
            <v>Equipment Category</v>
          </cell>
          <cell r="C102" t="str">
            <v>Retrofit or New Construction</v>
          </cell>
          <cell r="D102" t="str">
            <v>Description</v>
          </cell>
          <cell r="E102" t="str">
            <v>Number Of Lamps</v>
          </cell>
        </row>
        <row r="103">
          <cell r="A103" t="str">
            <v>Node102</v>
          </cell>
          <cell r="B103" t="str">
            <v>Equipment Category</v>
          </cell>
          <cell r="C103" t="str">
            <v>Retrofit or New Construction</v>
          </cell>
          <cell r="D103" t="str">
            <v>Description</v>
          </cell>
          <cell r="E103" t="str">
            <v>Number Of Lamps</v>
          </cell>
        </row>
        <row r="104">
          <cell r="A104" t="str">
            <v>Node103</v>
          </cell>
          <cell r="B104" t="str">
            <v>Equipment Category</v>
          </cell>
          <cell r="C104" t="str">
            <v>Retrofit or New Construction</v>
          </cell>
          <cell r="D104" t="str">
            <v>Description</v>
          </cell>
          <cell r="E104" t="str">
            <v>Number Of Lamps</v>
          </cell>
        </row>
        <row r="105">
          <cell r="A105" t="str">
            <v>Node104</v>
          </cell>
          <cell r="B105" t="str">
            <v>Equipment Category</v>
          </cell>
          <cell r="C105" t="str">
            <v>Retrofit or New Construction</v>
          </cell>
          <cell r="D105" t="str">
            <v>Description</v>
          </cell>
          <cell r="E105" t="str">
            <v>Number Of Lamps</v>
          </cell>
        </row>
        <row r="106">
          <cell r="A106" t="str">
            <v>Node105</v>
          </cell>
          <cell r="B106" t="str">
            <v>Equipment Category</v>
          </cell>
          <cell r="C106" t="str">
            <v>Retrofit or New Construction</v>
          </cell>
          <cell r="D106" t="str">
            <v>Description</v>
          </cell>
          <cell r="E106" t="str">
            <v>Number Of Lamps</v>
          </cell>
        </row>
        <row r="107">
          <cell r="A107" t="str">
            <v>Node106</v>
          </cell>
          <cell r="B107" t="str">
            <v>Equipment Category</v>
          </cell>
          <cell r="C107" t="str">
            <v>Retrofit or New Construction</v>
          </cell>
          <cell r="D107" t="str">
            <v>Description</v>
          </cell>
          <cell r="E107" t="str">
            <v>Number Of Lamps</v>
          </cell>
        </row>
        <row r="108">
          <cell r="A108" t="str">
            <v>Node107</v>
          </cell>
          <cell r="B108" t="str">
            <v>Equipment Category</v>
          </cell>
          <cell r="C108" t="str">
            <v>Retrofit or New Construction</v>
          </cell>
          <cell r="D108" t="str">
            <v>Description</v>
          </cell>
          <cell r="E108" t="str">
            <v>Number Of Lamps</v>
          </cell>
        </row>
        <row r="109">
          <cell r="A109" t="str">
            <v>Node108</v>
          </cell>
          <cell r="B109" t="str">
            <v>Equipment Category</v>
          </cell>
          <cell r="C109" t="str">
            <v>Retrofit or New Construction</v>
          </cell>
          <cell r="D109" t="str">
            <v>Description</v>
          </cell>
          <cell r="E109" t="str">
            <v>Number Of Lamps</v>
          </cell>
        </row>
        <row r="110">
          <cell r="A110" t="str">
            <v>Node109</v>
          </cell>
          <cell r="B110" t="str">
            <v>Equipment Category</v>
          </cell>
          <cell r="C110" t="str">
            <v>Retrofit or New Construction</v>
          </cell>
          <cell r="D110" t="str">
            <v>Description</v>
          </cell>
          <cell r="E110" t="str">
            <v>Number Of Lamps</v>
          </cell>
        </row>
        <row r="111">
          <cell r="A111" t="str">
            <v>Node110</v>
          </cell>
          <cell r="B111" t="str">
            <v>Equipment Category</v>
          </cell>
          <cell r="C111" t="str">
            <v>Description</v>
          </cell>
        </row>
        <row r="112">
          <cell r="A112" t="str">
            <v>Node111</v>
          </cell>
          <cell r="B112" t="str">
            <v>Equipment Category</v>
          </cell>
          <cell r="C112" t="str">
            <v>Retrofit or New Construction</v>
          </cell>
        </row>
        <row r="113">
          <cell r="A113" t="str">
            <v>Node112</v>
          </cell>
          <cell r="B113" t="str">
            <v>Equipment Category</v>
          </cell>
          <cell r="C113" t="str">
            <v>Retrofit or New Construction</v>
          </cell>
          <cell r="D113" t="str">
            <v>Description</v>
          </cell>
        </row>
        <row r="114">
          <cell r="A114" t="str">
            <v>Node113</v>
          </cell>
          <cell r="B114" t="str">
            <v>Equipment Category</v>
          </cell>
          <cell r="C114" t="str">
            <v>Retrofit or New Construction</v>
          </cell>
          <cell r="D114" t="str">
            <v>Description</v>
          </cell>
        </row>
        <row r="115">
          <cell r="A115" t="str">
            <v>Node114</v>
          </cell>
          <cell r="B115" t="str">
            <v>Equipment Category</v>
          </cell>
          <cell r="C115" t="str">
            <v>Retrofit or New Construction</v>
          </cell>
          <cell r="D115" t="str">
            <v>Description</v>
          </cell>
          <cell r="E115" t="str">
            <v>Number Of Lamps</v>
          </cell>
        </row>
        <row r="116">
          <cell r="A116" t="str">
            <v>Node115</v>
          </cell>
          <cell r="B116" t="str">
            <v>Equipment Category</v>
          </cell>
          <cell r="C116" t="str">
            <v>Retrofit or New Construction</v>
          </cell>
          <cell r="D116" t="str">
            <v>Lamp Length</v>
          </cell>
          <cell r="E116" t="str">
            <v>Description</v>
          </cell>
          <cell r="F116" t="str">
            <v>Number Of Lamps</v>
          </cell>
        </row>
        <row r="117">
          <cell r="A117" t="str">
            <v>Node116</v>
          </cell>
          <cell r="B117" t="str">
            <v>Equipment Category</v>
          </cell>
          <cell r="C117" t="str">
            <v>Retrofit or New Construction</v>
          </cell>
          <cell r="D117" t="str">
            <v>Description</v>
          </cell>
          <cell r="E117" t="str">
            <v>Number Of Lamps</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outerShdw dist="35921" dir="2700000" algn="ctr" rotWithShape="0">
            <a:srgbClr val="808080"/>
          </a:outerShdw>
        </a:effectLst>
      </a:spPr>
      <a:bodyPr vertOverflow="clip" wrap="square" lIns="91440" tIns="45720" rIns="91440" bIns="4572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outerShdw dist="35921" dir="2700000" algn="ctr" rotWithShape="0">
            <a:srgbClr val="808080"/>
          </a:outerShdw>
        </a:effectLst>
      </a:spPr>
      <a:bodyPr vertOverflow="clip" wrap="square" lIns="91440" tIns="45720" rIns="91440" bIns="4572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8.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omments" Target="../comments1.xml"/><Relationship Id="rId2" Type="http://schemas.openxmlformats.org/officeDocument/2006/relationships/drawing" Target="../drawings/drawing2.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8" Type="http://schemas.openxmlformats.org/officeDocument/2006/relationships/ctrlProp" Target="../ctrlProps/ctrlProp5.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31.xml"/><Relationship Id="rId4" Type="http://schemas.openxmlformats.org/officeDocument/2006/relationships/ctrlProp" Target="../ctrlProps/ctrlProp30.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5" Type="http://schemas.openxmlformats.org/officeDocument/2006/relationships/ctrlProp" Target="../ctrlProps/ctrlProp33.xml"/><Relationship Id="rId4" Type="http://schemas.openxmlformats.org/officeDocument/2006/relationships/ctrlProp" Target="../ctrlProps/ctrlProp32.xml"/></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43.xml"/><Relationship Id="rId18" Type="http://schemas.openxmlformats.org/officeDocument/2006/relationships/ctrlProp" Target="../ctrlProps/ctrlProp48.xml"/><Relationship Id="rId26" Type="http://schemas.openxmlformats.org/officeDocument/2006/relationships/ctrlProp" Target="../ctrlProps/ctrlProp56.xml"/><Relationship Id="rId39" Type="http://schemas.openxmlformats.org/officeDocument/2006/relationships/ctrlProp" Target="../ctrlProps/ctrlProp69.xml"/><Relationship Id="rId21" Type="http://schemas.openxmlformats.org/officeDocument/2006/relationships/ctrlProp" Target="../ctrlProps/ctrlProp51.xml"/><Relationship Id="rId34" Type="http://schemas.openxmlformats.org/officeDocument/2006/relationships/ctrlProp" Target="../ctrlProps/ctrlProp64.xml"/><Relationship Id="rId42" Type="http://schemas.openxmlformats.org/officeDocument/2006/relationships/ctrlProp" Target="../ctrlProps/ctrlProp72.xml"/><Relationship Id="rId47" Type="http://schemas.openxmlformats.org/officeDocument/2006/relationships/ctrlProp" Target="../ctrlProps/ctrlProp77.xml"/><Relationship Id="rId50" Type="http://schemas.openxmlformats.org/officeDocument/2006/relationships/ctrlProp" Target="../ctrlProps/ctrlProp80.xml"/><Relationship Id="rId7" Type="http://schemas.openxmlformats.org/officeDocument/2006/relationships/ctrlProp" Target="../ctrlProps/ctrlProp37.xml"/><Relationship Id="rId2" Type="http://schemas.openxmlformats.org/officeDocument/2006/relationships/drawing" Target="../drawings/drawing5.xml"/><Relationship Id="rId16" Type="http://schemas.openxmlformats.org/officeDocument/2006/relationships/ctrlProp" Target="../ctrlProps/ctrlProp46.xml"/><Relationship Id="rId29" Type="http://schemas.openxmlformats.org/officeDocument/2006/relationships/ctrlProp" Target="../ctrlProps/ctrlProp59.xml"/><Relationship Id="rId11" Type="http://schemas.openxmlformats.org/officeDocument/2006/relationships/ctrlProp" Target="../ctrlProps/ctrlProp41.xml"/><Relationship Id="rId24" Type="http://schemas.openxmlformats.org/officeDocument/2006/relationships/ctrlProp" Target="../ctrlProps/ctrlProp54.xml"/><Relationship Id="rId32" Type="http://schemas.openxmlformats.org/officeDocument/2006/relationships/ctrlProp" Target="../ctrlProps/ctrlProp62.xml"/><Relationship Id="rId37" Type="http://schemas.openxmlformats.org/officeDocument/2006/relationships/ctrlProp" Target="../ctrlProps/ctrlProp67.xml"/><Relationship Id="rId40" Type="http://schemas.openxmlformats.org/officeDocument/2006/relationships/ctrlProp" Target="../ctrlProps/ctrlProp70.xml"/><Relationship Id="rId45" Type="http://schemas.openxmlformats.org/officeDocument/2006/relationships/ctrlProp" Target="../ctrlProps/ctrlProp75.xml"/><Relationship Id="rId53" Type="http://schemas.openxmlformats.org/officeDocument/2006/relationships/ctrlProp" Target="../ctrlProps/ctrlProp83.xml"/><Relationship Id="rId5" Type="http://schemas.openxmlformats.org/officeDocument/2006/relationships/ctrlProp" Target="../ctrlProps/ctrlProp35.xml"/><Relationship Id="rId10" Type="http://schemas.openxmlformats.org/officeDocument/2006/relationships/ctrlProp" Target="../ctrlProps/ctrlProp40.xml"/><Relationship Id="rId19" Type="http://schemas.openxmlformats.org/officeDocument/2006/relationships/ctrlProp" Target="../ctrlProps/ctrlProp49.xml"/><Relationship Id="rId31" Type="http://schemas.openxmlformats.org/officeDocument/2006/relationships/ctrlProp" Target="../ctrlProps/ctrlProp61.xml"/><Relationship Id="rId44" Type="http://schemas.openxmlformats.org/officeDocument/2006/relationships/ctrlProp" Target="../ctrlProps/ctrlProp74.xml"/><Relationship Id="rId52" Type="http://schemas.openxmlformats.org/officeDocument/2006/relationships/ctrlProp" Target="../ctrlProps/ctrlProp82.xml"/><Relationship Id="rId4" Type="http://schemas.openxmlformats.org/officeDocument/2006/relationships/ctrlProp" Target="../ctrlProps/ctrlProp34.xml"/><Relationship Id="rId9" Type="http://schemas.openxmlformats.org/officeDocument/2006/relationships/ctrlProp" Target="../ctrlProps/ctrlProp39.xml"/><Relationship Id="rId14" Type="http://schemas.openxmlformats.org/officeDocument/2006/relationships/ctrlProp" Target="../ctrlProps/ctrlProp44.xml"/><Relationship Id="rId22" Type="http://schemas.openxmlformats.org/officeDocument/2006/relationships/ctrlProp" Target="../ctrlProps/ctrlProp52.xml"/><Relationship Id="rId27" Type="http://schemas.openxmlformats.org/officeDocument/2006/relationships/ctrlProp" Target="../ctrlProps/ctrlProp57.xml"/><Relationship Id="rId30" Type="http://schemas.openxmlformats.org/officeDocument/2006/relationships/ctrlProp" Target="../ctrlProps/ctrlProp60.xml"/><Relationship Id="rId35" Type="http://schemas.openxmlformats.org/officeDocument/2006/relationships/ctrlProp" Target="../ctrlProps/ctrlProp65.xml"/><Relationship Id="rId43" Type="http://schemas.openxmlformats.org/officeDocument/2006/relationships/ctrlProp" Target="../ctrlProps/ctrlProp73.xml"/><Relationship Id="rId48" Type="http://schemas.openxmlformats.org/officeDocument/2006/relationships/ctrlProp" Target="../ctrlProps/ctrlProp78.xml"/><Relationship Id="rId8" Type="http://schemas.openxmlformats.org/officeDocument/2006/relationships/ctrlProp" Target="../ctrlProps/ctrlProp38.xml"/><Relationship Id="rId51" Type="http://schemas.openxmlformats.org/officeDocument/2006/relationships/ctrlProp" Target="../ctrlProps/ctrlProp81.xml"/><Relationship Id="rId3" Type="http://schemas.openxmlformats.org/officeDocument/2006/relationships/vmlDrawing" Target="../drawings/vmlDrawing6.vml"/><Relationship Id="rId12" Type="http://schemas.openxmlformats.org/officeDocument/2006/relationships/ctrlProp" Target="../ctrlProps/ctrlProp42.xml"/><Relationship Id="rId17" Type="http://schemas.openxmlformats.org/officeDocument/2006/relationships/ctrlProp" Target="../ctrlProps/ctrlProp47.xml"/><Relationship Id="rId25" Type="http://schemas.openxmlformats.org/officeDocument/2006/relationships/ctrlProp" Target="../ctrlProps/ctrlProp55.xml"/><Relationship Id="rId33" Type="http://schemas.openxmlformats.org/officeDocument/2006/relationships/ctrlProp" Target="../ctrlProps/ctrlProp63.xml"/><Relationship Id="rId38" Type="http://schemas.openxmlformats.org/officeDocument/2006/relationships/ctrlProp" Target="../ctrlProps/ctrlProp68.xml"/><Relationship Id="rId46" Type="http://schemas.openxmlformats.org/officeDocument/2006/relationships/ctrlProp" Target="../ctrlProps/ctrlProp76.xml"/><Relationship Id="rId20" Type="http://schemas.openxmlformats.org/officeDocument/2006/relationships/ctrlProp" Target="../ctrlProps/ctrlProp50.xml"/><Relationship Id="rId41" Type="http://schemas.openxmlformats.org/officeDocument/2006/relationships/ctrlProp" Target="../ctrlProps/ctrlProp71.xml"/><Relationship Id="rId54" Type="http://schemas.openxmlformats.org/officeDocument/2006/relationships/comments" Target="../comments5.xml"/><Relationship Id="rId1" Type="http://schemas.openxmlformats.org/officeDocument/2006/relationships/printerSettings" Target="../printerSettings/printerSettings7.bin"/><Relationship Id="rId6" Type="http://schemas.openxmlformats.org/officeDocument/2006/relationships/ctrlProp" Target="../ctrlProps/ctrlProp36.xml"/><Relationship Id="rId15" Type="http://schemas.openxmlformats.org/officeDocument/2006/relationships/ctrlProp" Target="../ctrlProps/ctrlProp45.xml"/><Relationship Id="rId23" Type="http://schemas.openxmlformats.org/officeDocument/2006/relationships/ctrlProp" Target="../ctrlProps/ctrlProp53.xml"/><Relationship Id="rId28" Type="http://schemas.openxmlformats.org/officeDocument/2006/relationships/ctrlProp" Target="../ctrlProps/ctrlProp58.xml"/><Relationship Id="rId36" Type="http://schemas.openxmlformats.org/officeDocument/2006/relationships/ctrlProp" Target="../ctrlProps/ctrlProp66.xml"/><Relationship Id="rId49" Type="http://schemas.openxmlformats.org/officeDocument/2006/relationships/ctrlProp" Target="../ctrlProps/ctrlProp79.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0">
    <pageSetUpPr fitToPage="1"/>
  </sheetPr>
  <dimension ref="A1"/>
  <sheetViews>
    <sheetView tabSelected="1" workbookViewId="0">
      <selection activeCell="I59" sqref="I59:L59"/>
    </sheetView>
  </sheetViews>
  <sheetFormatPr defaultRowHeight="15" x14ac:dyDescent="0.25"/>
  <sheetData/>
  <phoneticPr fontId="12" type="noConversion"/>
  <printOptions horizontalCentered="1"/>
  <pageMargins left="0.25" right="0.25" top="0.48" bottom="0.5" header="0.5" footer="0.5"/>
  <pageSetup scale="68"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3"/>
  <dimension ref="A1:D4"/>
  <sheetViews>
    <sheetView topLeftCell="A2" workbookViewId="0">
      <selection activeCell="I59" sqref="I59:L59"/>
    </sheetView>
  </sheetViews>
  <sheetFormatPr defaultColWidth="8.85546875" defaultRowHeight="12.75" x14ac:dyDescent="0.25"/>
  <cols>
    <col min="1" max="1" width="50.7109375" style="311" customWidth="1"/>
    <col min="2" max="2" width="44.42578125" style="311" customWidth="1"/>
    <col min="3" max="3" width="6.140625" style="311" customWidth="1"/>
    <col min="4" max="4" width="6.42578125" style="311" hidden="1" customWidth="1"/>
    <col min="5" max="16384" width="8.85546875" style="311"/>
  </cols>
  <sheetData>
    <row r="1" spans="1:4" ht="17.100000000000001" customHeight="1" x14ac:dyDescent="0.25">
      <c r="A1" s="458" t="s">
        <v>1617</v>
      </c>
      <c r="B1" s="459"/>
      <c r="C1" s="460"/>
      <c r="D1" s="313"/>
    </row>
    <row r="2" spans="1:4" ht="408.95" customHeight="1" x14ac:dyDescent="0.25">
      <c r="A2" s="461" t="s">
        <v>1618</v>
      </c>
      <c r="B2" s="462"/>
      <c r="C2" s="462"/>
      <c r="D2" s="462"/>
    </row>
    <row r="3" spans="1:4" ht="216.4" customHeight="1" x14ac:dyDescent="0.25">
      <c r="A3" s="462"/>
      <c r="B3" s="462"/>
      <c r="C3" s="462"/>
      <c r="D3" s="462"/>
    </row>
    <row r="4" spans="1:4" ht="94.7" customHeight="1" x14ac:dyDescent="0.25">
      <c r="A4" s="325"/>
      <c r="B4" s="325"/>
      <c r="C4" s="325"/>
      <c r="D4" s="312"/>
    </row>
  </sheetData>
  <mergeCells count="3">
    <mergeCell ref="A1:C1"/>
    <mergeCell ref="A2:D3"/>
    <mergeCell ref="A4:C4"/>
  </mergeCells>
  <pageMargins left="0.25" right="0.25" top="0.5" bottom="0.2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dimension ref="A1:A14"/>
  <sheetViews>
    <sheetView zoomScaleNormal="100" workbookViewId="0">
      <selection activeCell="A2" sqref="A2:A3"/>
    </sheetView>
  </sheetViews>
  <sheetFormatPr defaultRowHeight="15" x14ac:dyDescent="0.25"/>
  <sheetData>
    <row r="1" spans="1:1" x14ac:dyDescent="0.25">
      <c r="A1" t="s">
        <v>1083</v>
      </c>
    </row>
    <row r="3" spans="1:1" x14ac:dyDescent="0.25">
      <c r="A3" t="s">
        <v>1084</v>
      </c>
    </row>
    <row r="4" spans="1:1" x14ac:dyDescent="0.25">
      <c r="A4" t="s">
        <v>1091</v>
      </c>
    </row>
    <row r="5" spans="1:1" x14ac:dyDescent="0.25">
      <c r="A5" t="s">
        <v>1085</v>
      </c>
    </row>
    <row r="7" spans="1:1" x14ac:dyDescent="0.25">
      <c r="A7" t="s">
        <v>1088</v>
      </c>
    </row>
    <row r="8" spans="1:1" x14ac:dyDescent="0.25">
      <c r="A8" t="s">
        <v>1111</v>
      </c>
    </row>
    <row r="9" spans="1:1" x14ac:dyDescent="0.25">
      <c r="A9" t="s">
        <v>1086</v>
      </c>
    </row>
    <row r="10" spans="1:1" x14ac:dyDescent="0.25">
      <c r="A10" t="s">
        <v>1087</v>
      </c>
    </row>
    <row r="12" spans="1:1" x14ac:dyDescent="0.25">
      <c r="A12" t="s">
        <v>1092</v>
      </c>
    </row>
    <row r="13" spans="1:1" x14ac:dyDescent="0.25">
      <c r="A13" t="s">
        <v>1089</v>
      </c>
    </row>
    <row r="14" spans="1:1" x14ac:dyDescent="0.25">
      <c r="A14" t="s">
        <v>1090</v>
      </c>
    </row>
  </sheetData>
  <sheetProtection selectLockedCells="1" selectUnlockedCells="1"/>
  <phoneticPr fontId="12" type="noConversion"/>
  <pageMargins left="0.75" right="0.75" top="1" bottom="1" header="0.5" footer="0.5"/>
  <pageSetup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C70"/>
  <sheetViews>
    <sheetView topLeftCell="A47" workbookViewId="0">
      <selection activeCell="C67" sqref="C67"/>
    </sheetView>
  </sheetViews>
  <sheetFormatPr defaultRowHeight="15" x14ac:dyDescent="0.25"/>
  <cols>
    <col min="1" max="1" width="10.7109375" bestFit="1" customWidth="1"/>
    <col min="3" max="3" width="116.28515625" customWidth="1"/>
  </cols>
  <sheetData>
    <row r="1" spans="1:3" s="132" customFormat="1" x14ac:dyDescent="0.25">
      <c r="A1" s="132" t="s">
        <v>1049</v>
      </c>
      <c r="B1" s="132" t="s">
        <v>1050</v>
      </c>
      <c r="C1" s="132" t="s">
        <v>1051</v>
      </c>
    </row>
    <row r="2" spans="1:3" ht="45" x14ac:dyDescent="0.25">
      <c r="A2" s="133">
        <v>39912</v>
      </c>
      <c r="B2" s="120" t="s">
        <v>1052</v>
      </c>
      <c r="C2" s="134" t="s">
        <v>1053</v>
      </c>
    </row>
    <row r="3" spans="1:3" ht="30" x14ac:dyDescent="0.25">
      <c r="A3" s="133">
        <v>39989</v>
      </c>
      <c r="B3" s="120" t="s">
        <v>1052</v>
      </c>
      <c r="C3" s="134" t="s">
        <v>1055</v>
      </c>
    </row>
    <row r="4" spans="1:3" ht="30" x14ac:dyDescent="0.25">
      <c r="A4" s="133">
        <v>40045</v>
      </c>
      <c r="B4" s="120" t="s">
        <v>1056</v>
      </c>
      <c r="C4" s="134" t="s">
        <v>1057</v>
      </c>
    </row>
    <row r="5" spans="1:3" ht="30" x14ac:dyDescent="0.25">
      <c r="A5" s="133">
        <v>40106</v>
      </c>
      <c r="B5" s="120" t="s">
        <v>1052</v>
      </c>
      <c r="C5" s="134" t="s">
        <v>1081</v>
      </c>
    </row>
    <row r="6" spans="1:3" x14ac:dyDescent="0.25">
      <c r="A6" s="133">
        <v>40106</v>
      </c>
      <c r="B6" s="120" t="s">
        <v>1052</v>
      </c>
      <c r="C6" s="134" t="s">
        <v>1082</v>
      </c>
    </row>
    <row r="7" spans="1:3" ht="30" x14ac:dyDescent="0.25">
      <c r="A7" s="133">
        <v>40121</v>
      </c>
      <c r="B7" s="120" t="s">
        <v>1052</v>
      </c>
      <c r="C7" s="134" t="s">
        <v>1093</v>
      </c>
    </row>
    <row r="8" spans="1:3" ht="16.5" customHeight="1" x14ac:dyDescent="0.25">
      <c r="A8" s="133">
        <v>40249</v>
      </c>
      <c r="B8" s="120" t="s">
        <v>1056</v>
      </c>
      <c r="C8" s="134" t="s">
        <v>1096</v>
      </c>
    </row>
    <row r="9" spans="1:3" x14ac:dyDescent="0.25">
      <c r="A9" s="133">
        <v>40252</v>
      </c>
      <c r="B9" s="120" t="s">
        <v>1056</v>
      </c>
      <c r="C9" s="134" t="s">
        <v>1101</v>
      </c>
    </row>
    <row r="10" spans="1:3" ht="30" x14ac:dyDescent="0.25">
      <c r="A10" s="133">
        <v>40274</v>
      </c>
      <c r="B10" s="120" t="s">
        <v>1056</v>
      </c>
      <c r="C10" s="134" t="s">
        <v>1144</v>
      </c>
    </row>
    <row r="11" spans="1:3" ht="30" x14ac:dyDescent="0.25">
      <c r="A11" s="133">
        <v>40288</v>
      </c>
      <c r="B11" s="120" t="s">
        <v>1056</v>
      </c>
      <c r="C11" s="134" t="s">
        <v>1148</v>
      </c>
    </row>
    <row r="12" spans="1:3" ht="32.25" customHeight="1" x14ac:dyDescent="0.25">
      <c r="A12" s="133">
        <v>40311</v>
      </c>
      <c r="B12" s="120" t="s">
        <v>1056</v>
      </c>
      <c r="C12" s="134" t="s">
        <v>1155</v>
      </c>
    </row>
    <row r="13" spans="1:3" x14ac:dyDescent="0.25">
      <c r="A13" s="133">
        <v>40322</v>
      </c>
      <c r="B13" s="120" t="s">
        <v>1056</v>
      </c>
      <c r="C13" s="134" t="s">
        <v>1156</v>
      </c>
    </row>
    <row r="14" spans="1:3" x14ac:dyDescent="0.25">
      <c r="A14" s="133">
        <v>40326</v>
      </c>
      <c r="B14" s="120" t="s">
        <v>1056</v>
      </c>
      <c r="C14" s="134" t="s">
        <v>1180</v>
      </c>
    </row>
    <row r="15" spans="1:3" x14ac:dyDescent="0.25">
      <c r="A15" s="133">
        <v>40491</v>
      </c>
      <c r="B15" s="120" t="s">
        <v>1184</v>
      </c>
      <c r="C15" s="134" t="s">
        <v>1185</v>
      </c>
    </row>
    <row r="16" spans="1:3" x14ac:dyDescent="0.25">
      <c r="A16" s="133">
        <v>40590</v>
      </c>
      <c r="B16" s="120" t="s">
        <v>1184</v>
      </c>
      <c r="C16" s="134" t="s">
        <v>1203</v>
      </c>
    </row>
    <row r="17" spans="1:3" ht="30" x14ac:dyDescent="0.25">
      <c r="A17" s="133">
        <v>40611</v>
      </c>
      <c r="B17" s="120" t="s">
        <v>1184</v>
      </c>
      <c r="C17" s="134" t="s">
        <v>1238</v>
      </c>
    </row>
    <row r="18" spans="1:3" x14ac:dyDescent="0.25">
      <c r="A18" s="133">
        <v>40632</v>
      </c>
      <c r="B18" s="120" t="s">
        <v>1184</v>
      </c>
      <c r="C18" s="134" t="s">
        <v>1239</v>
      </c>
    </row>
    <row r="19" spans="1:3" x14ac:dyDescent="0.25">
      <c r="A19" s="133">
        <v>40653</v>
      </c>
      <c r="B19" s="120" t="s">
        <v>1184</v>
      </c>
      <c r="C19" s="134" t="s">
        <v>1240</v>
      </c>
    </row>
    <row r="20" spans="1:3" x14ac:dyDescent="0.25">
      <c r="A20" s="133">
        <v>40742</v>
      </c>
      <c r="B20" s="120" t="s">
        <v>1184</v>
      </c>
      <c r="C20" s="134" t="s">
        <v>1246</v>
      </c>
    </row>
    <row r="21" spans="1:3" x14ac:dyDescent="0.25">
      <c r="A21" s="133">
        <v>40756</v>
      </c>
      <c r="B21" s="120" t="s">
        <v>1184</v>
      </c>
      <c r="C21" s="134" t="s">
        <v>1247</v>
      </c>
    </row>
    <row r="22" spans="1:3" x14ac:dyDescent="0.25">
      <c r="A22" s="133">
        <v>40925</v>
      </c>
      <c r="B22" s="120" t="s">
        <v>1184</v>
      </c>
      <c r="C22" s="134" t="s">
        <v>1250</v>
      </c>
    </row>
    <row r="23" spans="1:3" ht="30" x14ac:dyDescent="0.25">
      <c r="A23" s="133">
        <v>40987</v>
      </c>
      <c r="B23" s="120" t="s">
        <v>1184</v>
      </c>
      <c r="C23" s="134" t="s">
        <v>1273</v>
      </c>
    </row>
    <row r="24" spans="1:3" x14ac:dyDescent="0.25">
      <c r="A24" s="133">
        <v>41141</v>
      </c>
      <c r="B24" s="120" t="s">
        <v>1184</v>
      </c>
      <c r="C24" s="134" t="s">
        <v>1276</v>
      </c>
    </row>
    <row r="25" spans="1:3" s="214" customFormat="1" ht="30" x14ac:dyDescent="0.25">
      <c r="A25" s="212">
        <v>41332</v>
      </c>
      <c r="B25" s="213" t="s">
        <v>1184</v>
      </c>
      <c r="C25" s="211" t="s">
        <v>1321</v>
      </c>
    </row>
    <row r="26" spans="1:3" x14ac:dyDescent="0.25">
      <c r="A26" s="212">
        <v>41344</v>
      </c>
      <c r="B26" s="120" t="s">
        <v>1184</v>
      </c>
      <c r="C26" s="134" t="s">
        <v>1322</v>
      </c>
    </row>
    <row r="27" spans="1:3" x14ac:dyDescent="0.25">
      <c r="A27" s="212">
        <v>41353</v>
      </c>
      <c r="B27" s="120" t="s">
        <v>1184</v>
      </c>
      <c r="C27" s="134" t="s">
        <v>1327</v>
      </c>
    </row>
    <row r="28" spans="1:3" x14ac:dyDescent="0.25">
      <c r="A28" s="212">
        <v>41436</v>
      </c>
      <c r="B28" s="216" t="s">
        <v>1184</v>
      </c>
      <c r="C28" s="212" t="s">
        <v>1328</v>
      </c>
    </row>
    <row r="29" spans="1:3" ht="30" x14ac:dyDescent="0.25">
      <c r="A29" s="133">
        <v>41670</v>
      </c>
      <c r="B29" s="120" t="s">
        <v>1184</v>
      </c>
      <c r="C29" s="134" t="s">
        <v>1363</v>
      </c>
    </row>
    <row r="30" spans="1:3" ht="30" x14ac:dyDescent="0.25">
      <c r="A30" s="133">
        <v>41852</v>
      </c>
      <c r="B30" s="120" t="s">
        <v>1184</v>
      </c>
      <c r="C30" s="134" t="s">
        <v>1377</v>
      </c>
    </row>
    <row r="31" spans="1:3" x14ac:dyDescent="0.25">
      <c r="A31" s="133">
        <v>42003</v>
      </c>
      <c r="B31" s="120" t="s">
        <v>1485</v>
      </c>
      <c r="C31" s="134" t="s">
        <v>1486</v>
      </c>
    </row>
    <row r="32" spans="1:3" ht="30" x14ac:dyDescent="0.25">
      <c r="A32" s="133">
        <v>42006</v>
      </c>
      <c r="B32" s="120" t="s">
        <v>1485</v>
      </c>
      <c r="C32" s="134" t="s">
        <v>1498</v>
      </c>
    </row>
    <row r="33" spans="1:3" x14ac:dyDescent="0.25">
      <c r="A33" s="133">
        <v>42082</v>
      </c>
      <c r="B33" s="120" t="s">
        <v>1485</v>
      </c>
      <c r="C33" s="134" t="s">
        <v>1502</v>
      </c>
    </row>
    <row r="34" spans="1:3" x14ac:dyDescent="0.25">
      <c r="A34" s="133">
        <v>42107</v>
      </c>
      <c r="B34" s="120" t="s">
        <v>1485</v>
      </c>
      <c r="C34" s="134" t="s">
        <v>1503</v>
      </c>
    </row>
    <row r="35" spans="1:3" x14ac:dyDescent="0.25">
      <c r="A35" s="133">
        <v>42214</v>
      </c>
      <c r="B35" s="120" t="s">
        <v>1485</v>
      </c>
      <c r="C35" s="134" t="s">
        <v>1533</v>
      </c>
    </row>
    <row r="36" spans="1:3" x14ac:dyDescent="0.25">
      <c r="A36" s="133">
        <v>42247</v>
      </c>
      <c r="B36" s="120" t="s">
        <v>1485</v>
      </c>
      <c r="C36" s="134" t="s">
        <v>1534</v>
      </c>
    </row>
    <row r="37" spans="1:3" x14ac:dyDescent="0.25">
      <c r="A37" s="133">
        <v>42327</v>
      </c>
      <c r="B37" s="120" t="s">
        <v>1485</v>
      </c>
      <c r="C37" s="134" t="s">
        <v>1535</v>
      </c>
    </row>
    <row r="38" spans="1:3" x14ac:dyDescent="0.25">
      <c r="A38" s="133">
        <v>42370</v>
      </c>
      <c r="B38" s="120" t="s">
        <v>1485</v>
      </c>
      <c r="C38" s="134" t="s">
        <v>1550</v>
      </c>
    </row>
    <row r="39" spans="1:3" x14ac:dyDescent="0.25">
      <c r="A39" s="133">
        <v>42733</v>
      </c>
      <c r="B39" s="120" t="s">
        <v>1485</v>
      </c>
      <c r="C39" s="134" t="s">
        <v>1566</v>
      </c>
    </row>
    <row r="40" spans="1:3" x14ac:dyDescent="0.25">
      <c r="A40" s="133">
        <v>42734</v>
      </c>
      <c r="B40" s="120" t="s">
        <v>1485</v>
      </c>
      <c r="C40" s="134" t="s">
        <v>1573</v>
      </c>
    </row>
    <row r="41" spans="1:3" x14ac:dyDescent="0.25">
      <c r="A41" s="133">
        <v>42744</v>
      </c>
      <c r="B41" s="120" t="s">
        <v>1485</v>
      </c>
      <c r="C41" s="134" t="s">
        <v>1574</v>
      </c>
    </row>
    <row r="42" spans="1:3" x14ac:dyDescent="0.25">
      <c r="A42" s="133">
        <v>42893</v>
      </c>
      <c r="B42" s="120" t="s">
        <v>1485</v>
      </c>
      <c r="C42" s="134" t="s">
        <v>1576</v>
      </c>
    </row>
    <row r="43" spans="1:3" x14ac:dyDescent="0.25">
      <c r="A43" s="133">
        <v>42965</v>
      </c>
      <c r="B43" s="120" t="s">
        <v>1485</v>
      </c>
      <c r="C43" s="134" t="s">
        <v>1577</v>
      </c>
    </row>
    <row r="44" spans="1:3" ht="30" x14ac:dyDescent="0.25">
      <c r="A44" s="133">
        <v>43098</v>
      </c>
      <c r="B44" s="120" t="s">
        <v>1485</v>
      </c>
      <c r="C44" s="134" t="s">
        <v>1584</v>
      </c>
    </row>
    <row r="45" spans="1:3" x14ac:dyDescent="0.25">
      <c r="A45" s="133">
        <v>43129</v>
      </c>
      <c r="B45" s="120" t="s">
        <v>1485</v>
      </c>
      <c r="C45" s="134" t="s">
        <v>1585</v>
      </c>
    </row>
    <row r="46" spans="1:3" x14ac:dyDescent="0.25">
      <c r="A46" s="133">
        <v>43227</v>
      </c>
      <c r="B46" s="120" t="s">
        <v>1485</v>
      </c>
      <c r="C46" s="134" t="s">
        <v>1586</v>
      </c>
    </row>
    <row r="47" spans="1:3" ht="45" x14ac:dyDescent="0.25">
      <c r="A47" s="133">
        <v>43445</v>
      </c>
      <c r="B47" s="120" t="s">
        <v>1597</v>
      </c>
      <c r="C47" s="134" t="s">
        <v>1598</v>
      </c>
    </row>
    <row r="48" spans="1:3" ht="45" x14ac:dyDescent="0.25">
      <c r="A48" s="133">
        <v>43445</v>
      </c>
      <c r="B48" s="120" t="s">
        <v>1597</v>
      </c>
      <c r="C48" s="134" t="s">
        <v>1601</v>
      </c>
    </row>
    <row r="49" spans="1:3" ht="30" x14ac:dyDescent="0.25">
      <c r="A49" s="133">
        <v>43468</v>
      </c>
      <c r="B49" s="120" t="s">
        <v>1597</v>
      </c>
      <c r="C49" s="134" t="s">
        <v>1604</v>
      </c>
    </row>
    <row r="50" spans="1:3" ht="30" x14ac:dyDescent="0.25">
      <c r="A50" s="133">
        <v>43468</v>
      </c>
      <c r="B50" s="120" t="s">
        <v>1597</v>
      </c>
      <c r="C50" s="134" t="s">
        <v>1605</v>
      </c>
    </row>
    <row r="51" spans="1:3" x14ac:dyDescent="0.25">
      <c r="A51" s="133">
        <v>43468</v>
      </c>
      <c r="B51" s="120" t="s">
        <v>1597</v>
      </c>
      <c r="C51" s="134" t="s">
        <v>1603</v>
      </c>
    </row>
    <row r="52" spans="1:3" ht="30" x14ac:dyDescent="0.25">
      <c r="A52" s="133">
        <v>43839</v>
      </c>
      <c r="B52" s="120" t="s">
        <v>1597</v>
      </c>
      <c r="C52" s="134" t="s">
        <v>1606</v>
      </c>
    </row>
    <row r="53" spans="1:3" x14ac:dyDescent="0.25">
      <c r="A53" s="133">
        <v>43844</v>
      </c>
      <c r="B53" s="120" t="s">
        <v>1597</v>
      </c>
      <c r="C53" s="134" t="s">
        <v>1612</v>
      </c>
    </row>
    <row r="54" spans="1:3" x14ac:dyDescent="0.25">
      <c r="A54" s="133">
        <v>43872</v>
      </c>
      <c r="B54" s="120" t="s">
        <v>1597</v>
      </c>
      <c r="C54" s="134" t="s">
        <v>1616</v>
      </c>
    </row>
    <row r="55" spans="1:3" ht="45" x14ac:dyDescent="0.25">
      <c r="A55" s="133">
        <v>44539</v>
      </c>
      <c r="B55" s="120" t="s">
        <v>1625</v>
      </c>
      <c r="C55" s="134" t="s">
        <v>1631</v>
      </c>
    </row>
    <row r="56" spans="1:3" x14ac:dyDescent="0.25">
      <c r="A56" s="133">
        <v>44544</v>
      </c>
      <c r="B56" s="120" t="s">
        <v>1626</v>
      </c>
      <c r="C56" s="134" t="s">
        <v>1627</v>
      </c>
    </row>
    <row r="57" spans="1:3" x14ac:dyDescent="0.25">
      <c r="A57" s="133">
        <v>45188</v>
      </c>
      <c r="B57" s="120" t="s">
        <v>1625</v>
      </c>
      <c r="C57" s="134" t="s">
        <v>1635</v>
      </c>
    </row>
    <row r="58" spans="1:3" x14ac:dyDescent="0.25">
      <c r="C58" s="134" t="s">
        <v>1636</v>
      </c>
    </row>
    <row r="59" spans="1:3" x14ac:dyDescent="0.25">
      <c r="A59" s="133">
        <v>45286</v>
      </c>
      <c r="B59" s="120" t="s">
        <v>1597</v>
      </c>
      <c r="C59" s="134" t="s">
        <v>1641</v>
      </c>
    </row>
    <row r="60" spans="1:3" x14ac:dyDescent="0.25">
      <c r="C60" s="134" t="s">
        <v>1643</v>
      </c>
    </row>
    <row r="61" spans="1:3" x14ac:dyDescent="0.25">
      <c r="C61" s="134" t="s">
        <v>1671</v>
      </c>
    </row>
    <row r="62" spans="1:3" x14ac:dyDescent="0.25">
      <c r="C62" s="134" t="s">
        <v>1646</v>
      </c>
    </row>
    <row r="63" spans="1:3" ht="30" x14ac:dyDescent="0.25">
      <c r="C63" s="134" t="s">
        <v>1656</v>
      </c>
    </row>
    <row r="64" spans="1:3" x14ac:dyDescent="0.25">
      <c r="C64" s="134" t="s">
        <v>1657</v>
      </c>
    </row>
    <row r="65" spans="3:3" x14ac:dyDescent="0.25">
      <c r="C65" s="134" t="s">
        <v>1664</v>
      </c>
    </row>
    <row r="66" spans="3:3" ht="30" x14ac:dyDescent="0.25">
      <c r="C66" s="134" t="s">
        <v>1658</v>
      </c>
    </row>
    <row r="67" spans="3:3" x14ac:dyDescent="0.25">
      <c r="C67" s="134" t="s">
        <v>1665</v>
      </c>
    </row>
    <row r="68" spans="3:3" x14ac:dyDescent="0.25">
      <c r="C68" s="134" t="s">
        <v>1663</v>
      </c>
    </row>
    <row r="69" spans="3:3" x14ac:dyDescent="0.25">
      <c r="C69" s="134" t="s">
        <v>1666</v>
      </c>
    </row>
    <row r="70" spans="3:3" x14ac:dyDescent="0.25">
      <c r="C70" s="134"/>
    </row>
  </sheetData>
  <phoneticPr fontId="12" type="noConversion"/>
  <pageMargins left="0.75" right="0.75" top="1" bottom="1" header="0.5" footer="0.5"/>
  <pageSetup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
    <pageSetUpPr fitToPage="1"/>
  </sheetPr>
  <dimension ref="A1:L226"/>
  <sheetViews>
    <sheetView topLeftCell="A143" zoomScale="90" zoomScaleNormal="90" workbookViewId="0">
      <selection activeCell="F152" sqref="F152"/>
    </sheetView>
  </sheetViews>
  <sheetFormatPr defaultRowHeight="15" x14ac:dyDescent="0.25"/>
  <cols>
    <col min="1" max="1" width="77" bestFit="1" customWidth="1"/>
    <col min="2" max="2" width="11.5703125" bestFit="1" customWidth="1"/>
    <col min="3" max="3" width="48.140625" style="146" bestFit="1" customWidth="1"/>
    <col min="4" max="4" width="11.5703125" bestFit="1" customWidth="1"/>
    <col min="5" max="5" width="67.42578125" style="146" bestFit="1" customWidth="1"/>
    <col min="6" max="6" width="11.5703125" bestFit="1" customWidth="1"/>
    <col min="7" max="7" width="63.5703125" style="146" bestFit="1" customWidth="1"/>
    <col min="8" max="8" width="11.5703125" bestFit="1" customWidth="1"/>
    <col min="9" max="9" width="68.140625" style="146" bestFit="1" customWidth="1"/>
    <col min="10" max="10" width="15.85546875" customWidth="1"/>
    <col min="11" max="11" width="70.42578125" customWidth="1"/>
    <col min="12" max="12" width="10.85546875" bestFit="1" customWidth="1"/>
  </cols>
  <sheetData>
    <row r="1" spans="1:12" x14ac:dyDescent="0.25">
      <c r="A1" s="31" t="s">
        <v>10</v>
      </c>
      <c r="C1" s="145" t="s">
        <v>49</v>
      </c>
      <c r="E1" s="145" t="s">
        <v>125</v>
      </c>
      <c r="G1" s="145" t="s">
        <v>233</v>
      </c>
      <c r="I1" s="145" t="s">
        <v>585</v>
      </c>
      <c r="J1" s="217"/>
      <c r="K1" s="31" t="s">
        <v>1376</v>
      </c>
    </row>
    <row r="2" spans="1:12" x14ac:dyDescent="0.25">
      <c r="A2" t="s">
        <v>65</v>
      </c>
      <c r="B2" t="s">
        <v>66</v>
      </c>
      <c r="C2" s="146" t="s">
        <v>18</v>
      </c>
      <c r="D2" t="s">
        <v>315</v>
      </c>
      <c r="E2" s="146" t="s">
        <v>1551</v>
      </c>
      <c r="F2" t="s">
        <v>1555</v>
      </c>
      <c r="G2" s="146" t="s">
        <v>235</v>
      </c>
      <c r="H2" t="s">
        <v>479</v>
      </c>
      <c r="I2" s="146" t="s">
        <v>18</v>
      </c>
      <c r="J2" s="217" t="s">
        <v>603</v>
      </c>
      <c r="K2" t="s">
        <v>1567</v>
      </c>
      <c r="L2" t="s">
        <v>402</v>
      </c>
    </row>
    <row r="3" spans="1:12" x14ac:dyDescent="0.25">
      <c r="A3" t="s">
        <v>1571</v>
      </c>
      <c r="B3" t="s">
        <v>134</v>
      </c>
      <c r="C3" s="146" t="s">
        <v>19</v>
      </c>
      <c r="D3" t="s">
        <v>316</v>
      </c>
      <c r="E3" s="146" t="s">
        <v>1552</v>
      </c>
      <c r="F3" t="s">
        <v>1557</v>
      </c>
      <c r="G3" s="146" t="s">
        <v>236</v>
      </c>
      <c r="H3" t="s">
        <v>480</v>
      </c>
      <c r="I3" s="146" t="s">
        <v>19</v>
      </c>
      <c r="J3" s="217" t="s">
        <v>604</v>
      </c>
      <c r="K3" t="s">
        <v>1568</v>
      </c>
      <c r="L3" t="s">
        <v>403</v>
      </c>
    </row>
    <row r="4" spans="1:12" x14ac:dyDescent="0.25">
      <c r="A4" t="s">
        <v>102</v>
      </c>
      <c r="B4" t="s">
        <v>5</v>
      </c>
      <c r="E4" s="146" t="s">
        <v>1553</v>
      </c>
      <c r="F4" t="s">
        <v>1559</v>
      </c>
      <c r="G4" s="146" t="s">
        <v>237</v>
      </c>
      <c r="H4" t="s">
        <v>481</v>
      </c>
      <c r="I4" s="146" t="s">
        <v>20</v>
      </c>
      <c r="J4" s="217" t="s">
        <v>1075</v>
      </c>
      <c r="K4" t="s">
        <v>1569</v>
      </c>
      <c r="L4" t="s">
        <v>404</v>
      </c>
    </row>
    <row r="5" spans="1:12" x14ac:dyDescent="0.25">
      <c r="A5" t="s">
        <v>1580</v>
      </c>
      <c r="B5" t="s">
        <v>217</v>
      </c>
      <c r="C5" s="145" t="s">
        <v>50</v>
      </c>
      <c r="G5" s="146" t="s">
        <v>238</v>
      </c>
      <c r="H5" t="s">
        <v>482</v>
      </c>
      <c r="J5" s="217"/>
      <c r="K5" t="s">
        <v>1570</v>
      </c>
      <c r="L5" t="s">
        <v>405</v>
      </c>
    </row>
    <row r="6" spans="1:12" x14ac:dyDescent="0.25">
      <c r="A6" t="s">
        <v>457</v>
      </c>
      <c r="B6" t="s">
        <v>217</v>
      </c>
      <c r="C6" s="146" t="s">
        <v>18</v>
      </c>
      <c r="D6" t="s">
        <v>317</v>
      </c>
      <c r="I6" s="145" t="s">
        <v>586</v>
      </c>
      <c r="J6" s="217"/>
      <c r="K6" s="146" t="s">
        <v>126</v>
      </c>
      <c r="L6" t="s">
        <v>412</v>
      </c>
    </row>
    <row r="7" spans="1:12" x14ac:dyDescent="0.25">
      <c r="A7" t="s">
        <v>1140</v>
      </c>
      <c r="B7" t="s">
        <v>1141</v>
      </c>
      <c r="C7" s="146" t="s">
        <v>19</v>
      </c>
      <c r="D7" t="s">
        <v>318</v>
      </c>
      <c r="G7" s="145" t="s">
        <v>234</v>
      </c>
      <c r="I7" s="146" t="s">
        <v>18</v>
      </c>
      <c r="J7" s="217" t="s">
        <v>605</v>
      </c>
      <c r="K7" s="146" t="s">
        <v>127</v>
      </c>
      <c r="L7" t="s">
        <v>413</v>
      </c>
    </row>
    <row r="8" spans="1:12" x14ac:dyDescent="0.25">
      <c r="A8" t="s">
        <v>458</v>
      </c>
      <c r="B8" t="s">
        <v>540</v>
      </c>
      <c r="C8" s="146" t="s">
        <v>20</v>
      </c>
      <c r="D8" t="s">
        <v>319</v>
      </c>
      <c r="G8" s="146" t="s">
        <v>235</v>
      </c>
      <c r="H8" t="s">
        <v>483</v>
      </c>
      <c r="I8" s="146" t="s">
        <v>19</v>
      </c>
      <c r="J8" s="217" t="s">
        <v>606</v>
      </c>
      <c r="K8" s="146" t="s">
        <v>128</v>
      </c>
      <c r="L8" t="s">
        <v>414</v>
      </c>
    </row>
    <row r="9" spans="1:12" x14ac:dyDescent="0.25">
      <c r="A9" t="s">
        <v>459</v>
      </c>
      <c r="B9" t="s">
        <v>560</v>
      </c>
      <c r="G9" s="146" t="s">
        <v>236</v>
      </c>
      <c r="H9" t="s">
        <v>484</v>
      </c>
      <c r="J9" s="217"/>
      <c r="K9" s="146" t="s">
        <v>129</v>
      </c>
      <c r="L9" t="s">
        <v>415</v>
      </c>
    </row>
    <row r="10" spans="1:12" x14ac:dyDescent="0.25">
      <c r="A10" t="s">
        <v>1137</v>
      </c>
      <c r="B10" t="s">
        <v>1138</v>
      </c>
      <c r="C10" s="145" t="s">
        <v>51</v>
      </c>
      <c r="E10" s="145" t="s">
        <v>133</v>
      </c>
      <c r="I10" s="145" t="s">
        <v>621</v>
      </c>
      <c r="J10" s="217"/>
      <c r="K10" s="146" t="s">
        <v>130</v>
      </c>
      <c r="L10" t="s">
        <v>416</v>
      </c>
    </row>
    <row r="11" spans="1:12" x14ac:dyDescent="0.25">
      <c r="A11" t="s">
        <v>1375</v>
      </c>
      <c r="B11" t="s">
        <v>1376</v>
      </c>
      <c r="C11" s="146" t="s">
        <v>18</v>
      </c>
      <c r="D11" t="s">
        <v>320</v>
      </c>
      <c r="E11" s="146" t="s">
        <v>81</v>
      </c>
      <c r="F11" t="s">
        <v>125</v>
      </c>
      <c r="G11" s="145" t="s">
        <v>241</v>
      </c>
      <c r="I11" s="146" t="s">
        <v>18</v>
      </c>
      <c r="J11" s="217" t="s">
        <v>607</v>
      </c>
      <c r="K11" s="146" t="s">
        <v>131</v>
      </c>
      <c r="L11" t="s">
        <v>417</v>
      </c>
    </row>
    <row r="12" spans="1:12" x14ac:dyDescent="0.25">
      <c r="A12" t="s">
        <v>460</v>
      </c>
      <c r="B12" t="s">
        <v>572</v>
      </c>
      <c r="C12" s="146" t="s">
        <v>19</v>
      </c>
      <c r="D12" t="s">
        <v>321</v>
      </c>
      <c r="E12" s="146" t="s">
        <v>82</v>
      </c>
      <c r="F12" t="s">
        <v>135</v>
      </c>
      <c r="G12" s="146" t="s">
        <v>235</v>
      </c>
      <c r="H12" t="s">
        <v>485</v>
      </c>
      <c r="I12" s="146" t="s">
        <v>19</v>
      </c>
      <c r="J12" s="217" t="s">
        <v>608</v>
      </c>
      <c r="K12" s="146" t="s">
        <v>132</v>
      </c>
      <c r="L12" t="s">
        <v>411</v>
      </c>
    </row>
    <row r="13" spans="1:12" x14ac:dyDescent="0.25">
      <c r="A13" t="s">
        <v>673</v>
      </c>
      <c r="B13" t="s">
        <v>638</v>
      </c>
      <c r="G13" s="146" t="s">
        <v>236</v>
      </c>
      <c r="H13" t="s">
        <v>486</v>
      </c>
      <c r="I13" s="146" t="s">
        <v>20</v>
      </c>
      <c r="J13" s="217" t="s">
        <v>609</v>
      </c>
      <c r="K13" s="146" t="s">
        <v>1624</v>
      </c>
      <c r="L13" t="s">
        <v>418</v>
      </c>
    </row>
    <row r="14" spans="1:12" x14ac:dyDescent="0.25">
      <c r="A14" t="s">
        <v>1497</v>
      </c>
      <c r="B14" t="s">
        <v>1488</v>
      </c>
      <c r="C14" s="145" t="s">
        <v>66</v>
      </c>
      <c r="E14" s="145" t="s">
        <v>134</v>
      </c>
      <c r="G14" s="146" t="s">
        <v>237</v>
      </c>
      <c r="H14" t="s">
        <v>487</v>
      </c>
      <c r="J14" s="217"/>
    </row>
    <row r="15" spans="1:12" x14ac:dyDescent="0.25">
      <c r="A15" t="s">
        <v>1487</v>
      </c>
      <c r="B15" t="s">
        <v>208</v>
      </c>
      <c r="C15" s="146" t="s">
        <v>67</v>
      </c>
      <c r="D15" t="s">
        <v>322</v>
      </c>
      <c r="E15" s="146" t="s">
        <v>1308</v>
      </c>
      <c r="F15" t="s">
        <v>1287</v>
      </c>
      <c r="G15" s="146" t="s">
        <v>238</v>
      </c>
      <c r="H15" t="s">
        <v>488</v>
      </c>
      <c r="I15" s="145" t="s">
        <v>622</v>
      </c>
      <c r="J15" s="217"/>
    </row>
    <row r="16" spans="1:12" x14ac:dyDescent="0.25">
      <c r="A16" t="s">
        <v>1572</v>
      </c>
      <c r="B16" t="s">
        <v>133</v>
      </c>
      <c r="C16" s="146" t="s">
        <v>68</v>
      </c>
      <c r="D16" t="s">
        <v>323</v>
      </c>
      <c r="E16" s="146" t="s">
        <v>1310</v>
      </c>
      <c r="F16" t="s">
        <v>1289</v>
      </c>
      <c r="I16" s="146" t="s">
        <v>18</v>
      </c>
      <c r="J16" s="217" t="s">
        <v>610</v>
      </c>
    </row>
    <row r="17" spans="1:12" x14ac:dyDescent="0.25">
      <c r="A17" t="s">
        <v>103</v>
      </c>
      <c r="B17" t="s">
        <v>80</v>
      </c>
      <c r="C17" s="146" t="s">
        <v>1181</v>
      </c>
      <c r="D17" t="s">
        <v>1182</v>
      </c>
      <c r="E17" s="146" t="s">
        <v>1311</v>
      </c>
      <c r="F17" t="s">
        <v>1291</v>
      </c>
      <c r="G17" s="145" t="s">
        <v>242</v>
      </c>
      <c r="I17" s="146" t="s">
        <v>19</v>
      </c>
      <c r="J17" s="217" t="s">
        <v>611</v>
      </c>
    </row>
    <row r="18" spans="1:12" x14ac:dyDescent="0.25">
      <c r="A18" t="s">
        <v>104</v>
      </c>
      <c r="B18" t="s">
        <v>99</v>
      </c>
      <c r="C18" s="146" t="s">
        <v>69</v>
      </c>
      <c r="D18" t="s">
        <v>324</v>
      </c>
      <c r="E18" s="146" t="s">
        <v>1312</v>
      </c>
      <c r="F18" t="s">
        <v>1293</v>
      </c>
      <c r="G18" s="146" t="s">
        <v>235</v>
      </c>
      <c r="H18" t="s">
        <v>489</v>
      </c>
      <c r="I18" s="146" t="s">
        <v>20</v>
      </c>
      <c r="J18" s="217" t="s">
        <v>612</v>
      </c>
      <c r="K18" s="145" t="s">
        <v>1488</v>
      </c>
    </row>
    <row r="19" spans="1:12" x14ac:dyDescent="0.25">
      <c r="A19" t="s">
        <v>115</v>
      </c>
      <c r="B19" t="s">
        <v>114</v>
      </c>
      <c r="C19" s="146" t="s">
        <v>1243</v>
      </c>
      <c r="D19" t="s">
        <v>1241</v>
      </c>
      <c r="E19" s="146" t="s">
        <v>1313</v>
      </c>
      <c r="F19" t="s">
        <v>1295</v>
      </c>
      <c r="G19" s="146" t="s">
        <v>236</v>
      </c>
      <c r="H19" t="s">
        <v>490</v>
      </c>
      <c r="J19" s="217"/>
      <c r="K19" s="146" t="s">
        <v>81</v>
      </c>
      <c r="L19" t="s">
        <v>1490</v>
      </c>
    </row>
    <row r="20" spans="1:12" x14ac:dyDescent="0.25">
      <c r="A20" t="s">
        <v>199</v>
      </c>
      <c r="B20" t="s">
        <v>185</v>
      </c>
      <c r="C20" s="146" t="s">
        <v>70</v>
      </c>
      <c r="D20" t="s">
        <v>325</v>
      </c>
      <c r="E20" s="146" t="s">
        <v>1314</v>
      </c>
      <c r="F20" t="s">
        <v>1297</v>
      </c>
      <c r="G20" s="146" t="s">
        <v>953</v>
      </c>
      <c r="H20" t="s">
        <v>951</v>
      </c>
      <c r="I20" s="145" t="s">
        <v>623</v>
      </c>
      <c r="J20" s="217"/>
      <c r="K20" s="146" t="s">
        <v>117</v>
      </c>
      <c r="L20" t="s">
        <v>1489</v>
      </c>
    </row>
    <row r="21" spans="1:12" x14ac:dyDescent="0.25">
      <c r="A21" t="s">
        <v>198</v>
      </c>
      <c r="B21" t="s">
        <v>200</v>
      </c>
      <c r="C21" s="146" t="s">
        <v>1504</v>
      </c>
      <c r="D21" t="s">
        <v>1506</v>
      </c>
      <c r="E21" s="146" t="s">
        <v>1309</v>
      </c>
      <c r="F21" t="s">
        <v>1299</v>
      </c>
      <c r="I21" s="146" t="s">
        <v>18</v>
      </c>
      <c r="J21" s="217" t="s">
        <v>613</v>
      </c>
    </row>
    <row r="22" spans="1:12" x14ac:dyDescent="0.25">
      <c r="A22" t="s">
        <v>204</v>
      </c>
      <c r="B22" t="s">
        <v>205</v>
      </c>
      <c r="C22" s="146" t="s">
        <v>71</v>
      </c>
      <c r="D22" t="s">
        <v>326</v>
      </c>
      <c r="G22" s="145" t="s">
        <v>251</v>
      </c>
      <c r="I22" s="146" t="s">
        <v>19</v>
      </c>
      <c r="J22" s="217" t="s">
        <v>614</v>
      </c>
      <c r="K22" s="249" t="s">
        <v>1490</v>
      </c>
    </row>
    <row r="23" spans="1:12" x14ac:dyDescent="0.25">
      <c r="A23" t="s">
        <v>211</v>
      </c>
      <c r="B23" t="s">
        <v>209</v>
      </c>
      <c r="C23" s="146" t="s">
        <v>72</v>
      </c>
      <c r="D23" t="s">
        <v>327</v>
      </c>
      <c r="E23" s="145" t="s">
        <v>135</v>
      </c>
      <c r="G23" s="146" t="s">
        <v>235</v>
      </c>
      <c r="H23" t="s">
        <v>491</v>
      </c>
      <c r="I23" s="146" t="s">
        <v>20</v>
      </c>
      <c r="J23" s="217" t="s">
        <v>615</v>
      </c>
      <c r="K23" t="s">
        <v>1491</v>
      </c>
      <c r="L23" t="s">
        <v>1493</v>
      </c>
    </row>
    <row r="24" spans="1:12" x14ac:dyDescent="0.25">
      <c r="A24" t="s">
        <v>889</v>
      </c>
      <c r="B24" t="s">
        <v>639</v>
      </c>
      <c r="C24" s="146" t="s">
        <v>73</v>
      </c>
      <c r="D24" t="s">
        <v>328</v>
      </c>
      <c r="E24" s="146" t="s">
        <v>1551</v>
      </c>
      <c r="F24" t="s">
        <v>1554</v>
      </c>
      <c r="G24" s="146" t="s">
        <v>236</v>
      </c>
      <c r="H24" t="s">
        <v>492</v>
      </c>
      <c r="I24" s="146" t="s">
        <v>21</v>
      </c>
      <c r="J24" s="217" t="s">
        <v>616</v>
      </c>
      <c r="K24" t="s">
        <v>1492</v>
      </c>
      <c r="L24" t="s">
        <v>1495</v>
      </c>
    </row>
    <row r="25" spans="1:12" x14ac:dyDescent="0.25">
      <c r="C25" s="146" t="s">
        <v>74</v>
      </c>
      <c r="D25" t="s">
        <v>329</v>
      </c>
      <c r="E25" s="146" t="s">
        <v>1552</v>
      </c>
      <c r="F25" t="s">
        <v>1556</v>
      </c>
      <c r="G25" s="146" t="s">
        <v>237</v>
      </c>
      <c r="H25" t="s">
        <v>493</v>
      </c>
      <c r="I25" s="146" t="s">
        <v>347</v>
      </c>
      <c r="J25" s="217" t="s">
        <v>617</v>
      </c>
    </row>
    <row r="26" spans="1:12" x14ac:dyDescent="0.25">
      <c r="A26" s="31" t="s">
        <v>5</v>
      </c>
      <c r="C26" s="146" t="s">
        <v>761</v>
      </c>
      <c r="D26" t="s">
        <v>762</v>
      </c>
      <c r="E26" s="146" t="s">
        <v>1553</v>
      </c>
      <c r="F26" t="s">
        <v>1558</v>
      </c>
      <c r="G26" s="146" t="s">
        <v>238</v>
      </c>
      <c r="H26" t="s">
        <v>494</v>
      </c>
      <c r="J26" s="217"/>
      <c r="K26" s="249" t="s">
        <v>1489</v>
      </c>
    </row>
    <row r="27" spans="1:12" x14ac:dyDescent="0.25">
      <c r="A27" t="s">
        <v>3</v>
      </c>
      <c r="B27" t="s">
        <v>6</v>
      </c>
      <c r="C27" s="146" t="s">
        <v>75</v>
      </c>
      <c r="D27" t="s">
        <v>330</v>
      </c>
      <c r="I27" s="145" t="s">
        <v>624</v>
      </c>
      <c r="J27" s="217"/>
      <c r="K27" t="s">
        <v>1491</v>
      </c>
      <c r="L27" t="s">
        <v>1494</v>
      </c>
    </row>
    <row r="28" spans="1:12" x14ac:dyDescent="0.25">
      <c r="A28" t="s">
        <v>4</v>
      </c>
      <c r="B28" t="s">
        <v>8</v>
      </c>
      <c r="C28" s="146" t="s">
        <v>1058</v>
      </c>
      <c r="D28" t="s">
        <v>1059</v>
      </c>
      <c r="G28" s="145" t="s">
        <v>252</v>
      </c>
      <c r="I28" s="146" t="s">
        <v>18</v>
      </c>
      <c r="J28" s="217" t="s">
        <v>618</v>
      </c>
      <c r="K28" t="s">
        <v>1492</v>
      </c>
      <c r="L28" t="s">
        <v>1496</v>
      </c>
    </row>
    <row r="29" spans="1:12" x14ac:dyDescent="0.25">
      <c r="A29" t="s">
        <v>11</v>
      </c>
      <c r="B29" t="s">
        <v>16</v>
      </c>
      <c r="C29" s="146" t="s">
        <v>76</v>
      </c>
      <c r="D29" t="s">
        <v>331</v>
      </c>
      <c r="G29" s="146" t="s">
        <v>235</v>
      </c>
      <c r="H29" t="s">
        <v>495</v>
      </c>
      <c r="I29" s="146" t="s">
        <v>19</v>
      </c>
      <c r="J29" s="217" t="s">
        <v>619</v>
      </c>
    </row>
    <row r="30" spans="1:12" x14ac:dyDescent="0.25">
      <c r="A30" t="s">
        <v>12</v>
      </c>
      <c r="B30" t="s">
        <v>33</v>
      </c>
      <c r="C30" s="146" t="s">
        <v>77</v>
      </c>
      <c r="D30" t="s">
        <v>332</v>
      </c>
      <c r="G30" s="146" t="s">
        <v>236</v>
      </c>
      <c r="H30" t="s">
        <v>496</v>
      </c>
      <c r="I30" s="146" t="s">
        <v>20</v>
      </c>
      <c r="J30" s="217" t="s">
        <v>620</v>
      </c>
      <c r="K30" s="249" t="s">
        <v>1493</v>
      </c>
    </row>
    <row r="31" spans="1:12" x14ac:dyDescent="0.25">
      <c r="A31" t="s">
        <v>13</v>
      </c>
      <c r="B31" t="s">
        <v>37</v>
      </c>
      <c r="C31" s="146" t="s">
        <v>78</v>
      </c>
      <c r="D31" t="s">
        <v>333</v>
      </c>
      <c r="G31" s="146" t="s">
        <v>237</v>
      </c>
      <c r="H31" t="s">
        <v>497</v>
      </c>
      <c r="I31" s="146" t="s">
        <v>21</v>
      </c>
      <c r="J31" s="217" t="s">
        <v>628</v>
      </c>
      <c r="K31" t="s">
        <v>1379</v>
      </c>
      <c r="L31" s="217" t="s">
        <v>1397</v>
      </c>
    </row>
    <row r="32" spans="1:12" x14ac:dyDescent="0.25">
      <c r="A32" t="s">
        <v>14</v>
      </c>
      <c r="B32" t="s">
        <v>38</v>
      </c>
      <c r="E32" s="145" t="s">
        <v>185</v>
      </c>
      <c r="G32" s="146" t="s">
        <v>238</v>
      </c>
      <c r="H32" t="s">
        <v>498</v>
      </c>
      <c r="J32" s="217"/>
      <c r="K32" t="s">
        <v>1380</v>
      </c>
      <c r="L32" s="217" t="s">
        <v>1398</v>
      </c>
    </row>
    <row r="33" spans="1:12" x14ac:dyDescent="0.25">
      <c r="C33" s="145" t="s">
        <v>80</v>
      </c>
      <c r="E33" s="146" t="s">
        <v>81</v>
      </c>
      <c r="F33" t="s">
        <v>196</v>
      </c>
      <c r="G33" s="146" t="s">
        <v>259</v>
      </c>
      <c r="H33" t="s">
        <v>499</v>
      </c>
      <c r="I33" s="145" t="s">
        <v>625</v>
      </c>
      <c r="J33" s="217"/>
      <c r="K33" s="146" t="s">
        <v>1381</v>
      </c>
      <c r="L33" s="217" t="s">
        <v>1400</v>
      </c>
    </row>
    <row r="34" spans="1:12" x14ac:dyDescent="0.25">
      <c r="A34" s="31" t="s">
        <v>6</v>
      </c>
      <c r="C34" s="146" t="s">
        <v>81</v>
      </c>
      <c r="D34" t="s">
        <v>83</v>
      </c>
      <c r="E34" s="146" t="s">
        <v>117</v>
      </c>
      <c r="F34" t="s">
        <v>197</v>
      </c>
      <c r="G34" s="146" t="s">
        <v>256</v>
      </c>
      <c r="H34" t="s">
        <v>500</v>
      </c>
      <c r="I34" s="146" t="s">
        <v>18</v>
      </c>
      <c r="J34" s="217" t="s">
        <v>629</v>
      </c>
      <c r="K34" s="146" t="s">
        <v>1383</v>
      </c>
      <c r="L34" s="217" t="s">
        <v>1401</v>
      </c>
    </row>
    <row r="35" spans="1:12" x14ac:dyDescent="0.25">
      <c r="A35" t="s">
        <v>2</v>
      </c>
      <c r="B35" t="s">
        <v>7</v>
      </c>
      <c r="C35" s="146" t="s">
        <v>82</v>
      </c>
      <c r="D35" t="s">
        <v>84</v>
      </c>
      <c r="G35" s="146" t="s">
        <v>260</v>
      </c>
      <c r="H35" t="s">
        <v>501</v>
      </c>
      <c r="I35" s="146" t="s">
        <v>19</v>
      </c>
      <c r="J35" s="217" t="s">
        <v>630</v>
      </c>
      <c r="K35" s="146" t="s">
        <v>1382</v>
      </c>
      <c r="L35" s="217" t="s">
        <v>1402</v>
      </c>
    </row>
    <row r="36" spans="1:12" x14ac:dyDescent="0.25">
      <c r="E36" s="145" t="s">
        <v>196</v>
      </c>
      <c r="I36" s="146" t="s">
        <v>20</v>
      </c>
      <c r="J36" s="217" t="s">
        <v>631</v>
      </c>
      <c r="K36" s="146" t="s">
        <v>1542</v>
      </c>
      <c r="L36" s="217" t="s">
        <v>1403</v>
      </c>
    </row>
    <row r="37" spans="1:12" x14ac:dyDescent="0.25">
      <c r="A37" s="31" t="s">
        <v>7</v>
      </c>
      <c r="C37" s="145" t="s">
        <v>83</v>
      </c>
      <c r="E37" s="146" t="s">
        <v>186</v>
      </c>
      <c r="F37" t="s">
        <v>420</v>
      </c>
      <c r="G37" s="145" t="s">
        <v>253</v>
      </c>
      <c r="I37" s="146" t="s">
        <v>21</v>
      </c>
      <c r="J37" s="217" t="s">
        <v>632</v>
      </c>
      <c r="K37" s="146" t="s">
        <v>1543</v>
      </c>
      <c r="L37" s="217" t="s">
        <v>1404</v>
      </c>
    </row>
    <row r="38" spans="1:12" x14ac:dyDescent="0.25">
      <c r="A38" t="s">
        <v>18</v>
      </c>
      <c r="B38" t="s">
        <v>261</v>
      </c>
      <c r="C38" s="147" t="s">
        <v>1139</v>
      </c>
      <c r="D38" t="s">
        <v>1114</v>
      </c>
      <c r="E38" s="146" t="s">
        <v>187</v>
      </c>
      <c r="F38" t="s">
        <v>421</v>
      </c>
      <c r="G38" s="146" t="s">
        <v>235</v>
      </c>
      <c r="H38" t="s">
        <v>502</v>
      </c>
      <c r="J38" s="217"/>
      <c r="K38" s="146"/>
      <c r="L38" s="217"/>
    </row>
    <row r="39" spans="1:12" x14ac:dyDescent="0.25">
      <c r="A39" t="s">
        <v>19</v>
      </c>
      <c r="B39" t="s">
        <v>262</v>
      </c>
      <c r="C39" s="146" t="s">
        <v>529</v>
      </c>
      <c r="D39" t="s">
        <v>577</v>
      </c>
      <c r="E39" s="146" t="s">
        <v>188</v>
      </c>
      <c r="F39" t="s">
        <v>422</v>
      </c>
      <c r="G39" s="146" t="s">
        <v>236</v>
      </c>
      <c r="H39" t="s">
        <v>503</v>
      </c>
      <c r="I39" s="145" t="s">
        <v>626</v>
      </c>
      <c r="J39" s="217"/>
      <c r="K39" s="146"/>
      <c r="L39" s="217"/>
    </row>
    <row r="40" spans="1:12" x14ac:dyDescent="0.25">
      <c r="A40" t="s">
        <v>20</v>
      </c>
      <c r="B40" t="s">
        <v>263</v>
      </c>
      <c r="C40" s="146" t="s">
        <v>1072</v>
      </c>
      <c r="D40" t="s">
        <v>1073</v>
      </c>
      <c r="E40" s="146" t="s">
        <v>189</v>
      </c>
      <c r="F40" t="s">
        <v>423</v>
      </c>
      <c r="G40" s="146" t="s">
        <v>237</v>
      </c>
      <c r="H40" t="s">
        <v>504</v>
      </c>
      <c r="I40" s="146" t="s">
        <v>18</v>
      </c>
      <c r="J40" s="217" t="s">
        <v>633</v>
      </c>
      <c r="K40" s="146"/>
      <c r="L40" s="217"/>
    </row>
    <row r="41" spans="1:12" x14ac:dyDescent="0.25">
      <c r="A41" t="s">
        <v>21</v>
      </c>
      <c r="B41" t="s">
        <v>264</v>
      </c>
      <c r="C41" s="146" t="s">
        <v>530</v>
      </c>
      <c r="D41" t="s">
        <v>581</v>
      </c>
      <c r="E41" s="146" t="s">
        <v>190</v>
      </c>
      <c r="F41" t="s">
        <v>424</v>
      </c>
      <c r="G41" s="146" t="s">
        <v>238</v>
      </c>
      <c r="H41" t="s">
        <v>505</v>
      </c>
      <c r="I41" s="146" t="s">
        <v>19</v>
      </c>
      <c r="J41" s="217" t="s">
        <v>634</v>
      </c>
      <c r="K41" s="146"/>
      <c r="L41" s="217"/>
    </row>
    <row r="42" spans="1:12" x14ac:dyDescent="0.25">
      <c r="C42" s="146" t="s">
        <v>531</v>
      </c>
      <c r="D42" t="s">
        <v>582</v>
      </c>
      <c r="E42" s="146" t="s">
        <v>191</v>
      </c>
      <c r="F42" t="s">
        <v>425</v>
      </c>
      <c r="I42" s="146" t="s">
        <v>20</v>
      </c>
      <c r="J42" s="217" t="s">
        <v>1077</v>
      </c>
    </row>
    <row r="43" spans="1:12" x14ac:dyDescent="0.25">
      <c r="A43" s="31" t="s">
        <v>8</v>
      </c>
      <c r="C43" s="146" t="s">
        <v>532</v>
      </c>
      <c r="D43" t="s">
        <v>583</v>
      </c>
      <c r="E43" s="146" t="s">
        <v>192</v>
      </c>
      <c r="F43" t="s">
        <v>426</v>
      </c>
      <c r="G43" s="145" t="s">
        <v>254</v>
      </c>
      <c r="J43" s="217"/>
      <c r="K43" s="249" t="s">
        <v>1494</v>
      </c>
    </row>
    <row r="44" spans="1:12" x14ac:dyDescent="0.25">
      <c r="A44" t="s">
        <v>22</v>
      </c>
      <c r="B44" t="s">
        <v>9</v>
      </c>
      <c r="C44" s="146" t="s">
        <v>533</v>
      </c>
      <c r="D44" t="s">
        <v>584</v>
      </c>
      <c r="E44" s="146" t="s">
        <v>193</v>
      </c>
      <c r="F44" t="s">
        <v>427</v>
      </c>
      <c r="G44" s="146" t="s">
        <v>235</v>
      </c>
      <c r="H44" t="s">
        <v>506</v>
      </c>
      <c r="I44" s="145" t="s">
        <v>627</v>
      </c>
      <c r="J44" s="217"/>
      <c r="K44" t="s">
        <v>1379</v>
      </c>
      <c r="L44" s="217" t="s">
        <v>1415</v>
      </c>
    </row>
    <row r="45" spans="1:12" x14ac:dyDescent="0.25">
      <c r="A45" t="s">
        <v>23</v>
      </c>
      <c r="B45" t="s">
        <v>15</v>
      </c>
      <c r="C45" s="146" t="s">
        <v>534</v>
      </c>
      <c r="D45" t="s">
        <v>585</v>
      </c>
      <c r="E45" s="146" t="s">
        <v>194</v>
      </c>
      <c r="F45" t="s">
        <v>428</v>
      </c>
      <c r="G45" s="146" t="s">
        <v>236</v>
      </c>
      <c r="H45" t="s">
        <v>507</v>
      </c>
      <c r="I45" s="146" t="s">
        <v>18</v>
      </c>
      <c r="J45" s="217" t="s">
        <v>635</v>
      </c>
      <c r="K45" t="s">
        <v>1380</v>
      </c>
      <c r="L45" s="217" t="s">
        <v>1399</v>
      </c>
    </row>
    <row r="46" spans="1:12" x14ac:dyDescent="0.25">
      <c r="C46" s="146" t="s">
        <v>1277</v>
      </c>
      <c r="D46" t="s">
        <v>1274</v>
      </c>
      <c r="E46" s="146" t="s">
        <v>195</v>
      </c>
      <c r="F46" t="s">
        <v>429</v>
      </c>
      <c r="I46" s="146" t="s">
        <v>19</v>
      </c>
      <c r="J46" s="217" t="s">
        <v>636</v>
      </c>
      <c r="K46" s="146" t="s">
        <v>1381</v>
      </c>
      <c r="L46" s="217" t="s">
        <v>1416</v>
      </c>
    </row>
    <row r="47" spans="1:12" x14ac:dyDescent="0.25">
      <c r="A47" s="31" t="s">
        <v>9</v>
      </c>
      <c r="C47" s="146" t="s">
        <v>535</v>
      </c>
      <c r="D47" t="s">
        <v>586</v>
      </c>
      <c r="E47" s="146" t="s">
        <v>949</v>
      </c>
      <c r="F47" t="s">
        <v>947</v>
      </c>
      <c r="G47" s="145" t="s">
        <v>255</v>
      </c>
      <c r="J47" s="217"/>
      <c r="K47" s="146" t="s">
        <v>1383</v>
      </c>
      <c r="L47" s="217" t="s">
        <v>1417</v>
      </c>
    </row>
    <row r="48" spans="1:12" x14ac:dyDescent="0.25">
      <c r="A48" t="s">
        <v>18</v>
      </c>
      <c r="B48" t="s">
        <v>265</v>
      </c>
      <c r="C48" s="146" t="s">
        <v>85</v>
      </c>
      <c r="D48" t="s">
        <v>334</v>
      </c>
      <c r="G48" s="146" t="s">
        <v>235</v>
      </c>
      <c r="H48" t="s">
        <v>954</v>
      </c>
      <c r="I48" s="145" t="s">
        <v>638</v>
      </c>
      <c r="J48" s="217"/>
      <c r="K48" s="146" t="s">
        <v>1382</v>
      </c>
      <c r="L48" s="217" t="s">
        <v>1418</v>
      </c>
    </row>
    <row r="49" spans="1:12" x14ac:dyDescent="0.25">
      <c r="A49" t="s">
        <v>19</v>
      </c>
      <c r="B49" t="s">
        <v>266</v>
      </c>
      <c r="C49" s="146" t="s">
        <v>1147</v>
      </c>
      <c r="D49" t="s">
        <v>1143</v>
      </c>
      <c r="E49" s="145" t="s">
        <v>197</v>
      </c>
      <c r="G49" s="146" t="s">
        <v>236</v>
      </c>
      <c r="H49" t="s">
        <v>955</v>
      </c>
      <c r="I49" s="146" t="s">
        <v>890</v>
      </c>
      <c r="J49" s="217" t="s">
        <v>637</v>
      </c>
      <c r="K49" s="146" t="s">
        <v>1542</v>
      </c>
      <c r="L49" s="217" t="s">
        <v>1419</v>
      </c>
    </row>
    <row r="50" spans="1:12" x14ac:dyDescent="0.25">
      <c r="A50" t="s">
        <v>20</v>
      </c>
      <c r="B50" t="s">
        <v>267</v>
      </c>
      <c r="C50" s="146" t="s">
        <v>86</v>
      </c>
      <c r="D50" t="s">
        <v>92</v>
      </c>
      <c r="E50" s="146" t="s">
        <v>186</v>
      </c>
      <c r="F50" t="s">
        <v>430</v>
      </c>
      <c r="G50" s="146" t="s">
        <v>237</v>
      </c>
      <c r="H50" t="s">
        <v>956</v>
      </c>
      <c r="I50" s="146" t="s">
        <v>891</v>
      </c>
      <c r="J50" s="217" t="s">
        <v>644</v>
      </c>
      <c r="K50" s="146" t="s">
        <v>1543</v>
      </c>
      <c r="L50" s="217" t="s">
        <v>1420</v>
      </c>
    </row>
    <row r="51" spans="1:12" x14ac:dyDescent="0.25">
      <c r="A51" t="s">
        <v>21</v>
      </c>
      <c r="B51" t="s">
        <v>268</v>
      </c>
      <c r="C51" s="146" t="s">
        <v>87</v>
      </c>
      <c r="D51" t="s">
        <v>335</v>
      </c>
      <c r="E51" s="146" t="s">
        <v>187</v>
      </c>
      <c r="F51" t="s">
        <v>431</v>
      </c>
      <c r="G51" s="146" t="s">
        <v>238</v>
      </c>
      <c r="H51" t="s">
        <v>508</v>
      </c>
      <c r="I51" s="146" t="s">
        <v>640</v>
      </c>
      <c r="J51" s="217" t="s">
        <v>645</v>
      </c>
      <c r="K51" s="146"/>
      <c r="L51" s="217"/>
    </row>
    <row r="52" spans="1:12" x14ac:dyDescent="0.25">
      <c r="C52" s="146" t="s">
        <v>88</v>
      </c>
      <c r="D52" t="s">
        <v>93</v>
      </c>
      <c r="E52" s="146" t="s">
        <v>188</v>
      </c>
      <c r="F52" t="s">
        <v>432</v>
      </c>
      <c r="G52" s="146" t="s">
        <v>256</v>
      </c>
      <c r="H52" t="s">
        <v>509</v>
      </c>
      <c r="I52" s="146" t="s">
        <v>641</v>
      </c>
      <c r="J52" s="217" t="s">
        <v>646</v>
      </c>
      <c r="K52" s="146"/>
      <c r="L52" s="217"/>
    </row>
    <row r="53" spans="1:12" x14ac:dyDescent="0.25">
      <c r="A53" s="31" t="s">
        <v>15</v>
      </c>
      <c r="C53" s="146" t="s">
        <v>89</v>
      </c>
      <c r="D53" t="s">
        <v>94</v>
      </c>
      <c r="E53" s="146" t="s">
        <v>189</v>
      </c>
      <c r="F53" t="s">
        <v>433</v>
      </c>
      <c r="J53" s="217"/>
      <c r="K53" s="146"/>
      <c r="L53" s="217"/>
    </row>
    <row r="54" spans="1:12" x14ac:dyDescent="0.25">
      <c r="A54" t="s">
        <v>18</v>
      </c>
      <c r="B54" t="s">
        <v>271</v>
      </c>
      <c r="C54" s="146" t="s">
        <v>90</v>
      </c>
      <c r="D54" t="s">
        <v>336</v>
      </c>
      <c r="E54" s="146" t="s">
        <v>190</v>
      </c>
      <c r="F54" t="s">
        <v>434</v>
      </c>
      <c r="G54" s="145" t="s">
        <v>257</v>
      </c>
      <c r="I54" s="145" t="s">
        <v>639</v>
      </c>
      <c r="J54" s="217"/>
      <c r="K54" s="146"/>
      <c r="L54" s="217"/>
    </row>
    <row r="55" spans="1:12" x14ac:dyDescent="0.25">
      <c r="A55" t="s">
        <v>19</v>
      </c>
      <c r="B55" t="s">
        <v>272</v>
      </c>
      <c r="C55" s="146" t="s">
        <v>91</v>
      </c>
      <c r="D55" t="s">
        <v>337</v>
      </c>
      <c r="E55" s="146" t="s">
        <v>191</v>
      </c>
      <c r="F55" t="s">
        <v>435</v>
      </c>
      <c r="G55" s="146" t="s">
        <v>235</v>
      </c>
      <c r="H55" t="s">
        <v>510</v>
      </c>
      <c r="I55" s="146" t="s">
        <v>81</v>
      </c>
      <c r="J55" s="217" t="s">
        <v>642</v>
      </c>
    </row>
    <row r="56" spans="1:12" x14ac:dyDescent="0.25">
      <c r="A56" t="s">
        <v>20</v>
      </c>
      <c r="B56" t="s">
        <v>273</v>
      </c>
      <c r="E56" s="146" t="s">
        <v>192</v>
      </c>
      <c r="F56" t="s">
        <v>436</v>
      </c>
      <c r="G56" s="146" t="s">
        <v>236</v>
      </c>
      <c r="H56" t="s">
        <v>511</v>
      </c>
      <c r="I56" s="146" t="s">
        <v>82</v>
      </c>
      <c r="J56" s="217" t="s">
        <v>643</v>
      </c>
      <c r="K56" s="249" t="s">
        <v>1495</v>
      </c>
    </row>
    <row r="57" spans="1:12" x14ac:dyDescent="0.25">
      <c r="A57" t="s">
        <v>21</v>
      </c>
      <c r="B57" t="s">
        <v>274</v>
      </c>
      <c r="C57" s="145" t="s">
        <v>84</v>
      </c>
      <c r="E57" s="146" t="s">
        <v>193</v>
      </c>
      <c r="F57" t="s">
        <v>437</v>
      </c>
      <c r="G57" s="146" t="s">
        <v>237</v>
      </c>
      <c r="H57" t="s">
        <v>512</v>
      </c>
      <c r="J57" s="217"/>
      <c r="K57" t="s">
        <v>1379</v>
      </c>
      <c r="L57" s="217" t="s">
        <v>1441</v>
      </c>
    </row>
    <row r="58" spans="1:12" x14ac:dyDescent="0.25">
      <c r="C58" s="147" t="s">
        <v>1139</v>
      </c>
      <c r="D58" t="s">
        <v>1115</v>
      </c>
      <c r="E58" s="146" t="s">
        <v>194</v>
      </c>
      <c r="F58" t="s">
        <v>438</v>
      </c>
      <c r="G58" s="146" t="s">
        <v>238</v>
      </c>
      <c r="H58" t="s">
        <v>513</v>
      </c>
      <c r="I58" s="145" t="s">
        <v>642</v>
      </c>
      <c r="J58" s="217"/>
      <c r="K58" t="s">
        <v>1380</v>
      </c>
      <c r="L58" s="217" t="s">
        <v>1443</v>
      </c>
    </row>
    <row r="59" spans="1:12" x14ac:dyDescent="0.25">
      <c r="A59" s="31" t="s">
        <v>16</v>
      </c>
      <c r="C59" s="146" t="s">
        <v>529</v>
      </c>
      <c r="D59" t="s">
        <v>621</v>
      </c>
      <c r="E59" s="146" t="s">
        <v>195</v>
      </c>
      <c r="F59" t="s">
        <v>439</v>
      </c>
      <c r="G59" s="146" t="s">
        <v>256</v>
      </c>
      <c r="H59" t="s">
        <v>973</v>
      </c>
      <c r="I59" s="146" t="s">
        <v>675</v>
      </c>
      <c r="J59" s="217" t="s">
        <v>647</v>
      </c>
      <c r="K59" s="146" t="s">
        <v>1381</v>
      </c>
      <c r="L59" s="217" t="s">
        <v>1445</v>
      </c>
    </row>
    <row r="60" spans="1:12" x14ac:dyDescent="0.25">
      <c r="A60" t="s">
        <v>39</v>
      </c>
      <c r="B60" t="s">
        <v>17</v>
      </c>
      <c r="C60" s="146" t="s">
        <v>1072</v>
      </c>
      <c r="D60" t="s">
        <v>1074</v>
      </c>
      <c r="E60" s="146" t="s">
        <v>949</v>
      </c>
      <c r="F60" t="s">
        <v>948</v>
      </c>
      <c r="I60" s="146" t="s">
        <v>676</v>
      </c>
      <c r="J60" s="217" t="s">
        <v>648</v>
      </c>
      <c r="K60" s="146" t="s">
        <v>1383</v>
      </c>
      <c r="L60" s="217" t="s">
        <v>1447</v>
      </c>
    </row>
    <row r="61" spans="1:12" x14ac:dyDescent="0.25">
      <c r="A61" t="s">
        <v>60</v>
      </c>
      <c r="B61" t="s">
        <v>24</v>
      </c>
      <c r="C61" s="146" t="s">
        <v>530</v>
      </c>
      <c r="D61" t="s">
        <v>622</v>
      </c>
      <c r="G61" s="145" t="s">
        <v>258</v>
      </c>
      <c r="I61" s="146" t="s">
        <v>677</v>
      </c>
      <c r="J61" s="217" t="s">
        <v>649</v>
      </c>
      <c r="K61" s="146" t="s">
        <v>1382</v>
      </c>
      <c r="L61" s="217" t="s">
        <v>1449</v>
      </c>
    </row>
    <row r="62" spans="1:12" x14ac:dyDescent="0.25">
      <c r="A62" t="s">
        <v>40</v>
      </c>
      <c r="B62" t="s">
        <v>25</v>
      </c>
      <c r="C62" s="146" t="s">
        <v>531</v>
      </c>
      <c r="D62" t="s">
        <v>623</v>
      </c>
      <c r="E62" s="145" t="s">
        <v>200</v>
      </c>
      <c r="G62" s="146" t="s">
        <v>235</v>
      </c>
      <c r="H62" t="s">
        <v>514</v>
      </c>
      <c r="I62" s="146" t="s">
        <v>678</v>
      </c>
      <c r="J62" s="217" t="s">
        <v>650</v>
      </c>
      <c r="K62" s="146" t="s">
        <v>1542</v>
      </c>
      <c r="L62" s="217" t="s">
        <v>1451</v>
      </c>
    </row>
    <row r="63" spans="1:12" x14ac:dyDescent="0.25">
      <c r="A63" t="s">
        <v>42</v>
      </c>
      <c r="B63" t="s">
        <v>31</v>
      </c>
      <c r="C63" s="146" t="s">
        <v>532</v>
      </c>
      <c r="D63" t="s">
        <v>624</v>
      </c>
      <c r="E63" s="146" t="s">
        <v>81</v>
      </c>
      <c r="F63" t="s">
        <v>201</v>
      </c>
      <c r="G63" s="146" t="s">
        <v>236</v>
      </c>
      <c r="H63" t="s">
        <v>515</v>
      </c>
      <c r="I63" s="146" t="s">
        <v>679</v>
      </c>
      <c r="J63" s="217" t="s">
        <v>651</v>
      </c>
      <c r="K63" s="146" t="s">
        <v>1543</v>
      </c>
      <c r="L63" s="217" t="s">
        <v>1452</v>
      </c>
    </row>
    <row r="64" spans="1:12" x14ac:dyDescent="0.25">
      <c r="A64" t="s">
        <v>41</v>
      </c>
      <c r="B64" t="s">
        <v>32</v>
      </c>
      <c r="C64" s="146" t="s">
        <v>533</v>
      </c>
      <c r="D64" t="s">
        <v>625</v>
      </c>
      <c r="E64" s="146" t="s">
        <v>117</v>
      </c>
      <c r="F64" t="s">
        <v>202</v>
      </c>
      <c r="G64" s="146" t="s">
        <v>237</v>
      </c>
      <c r="H64" t="s">
        <v>516</v>
      </c>
      <c r="I64" s="146" t="s">
        <v>680</v>
      </c>
      <c r="J64" s="217" t="s">
        <v>652</v>
      </c>
      <c r="K64" s="146"/>
      <c r="L64" s="217"/>
    </row>
    <row r="65" spans="1:12" x14ac:dyDescent="0.25">
      <c r="C65" s="146" t="s">
        <v>534</v>
      </c>
      <c r="D65" t="s">
        <v>626</v>
      </c>
      <c r="G65" s="146" t="s">
        <v>238</v>
      </c>
      <c r="H65" t="s">
        <v>517</v>
      </c>
      <c r="I65" s="146" t="s">
        <v>681</v>
      </c>
      <c r="J65" s="217" t="s">
        <v>653</v>
      </c>
      <c r="K65" s="146"/>
      <c r="L65" s="217"/>
    </row>
    <row r="66" spans="1:12" x14ac:dyDescent="0.25">
      <c r="A66" s="31" t="s">
        <v>17</v>
      </c>
      <c r="C66" s="146" t="s">
        <v>1277</v>
      </c>
      <c r="D66" t="s">
        <v>1275</v>
      </c>
      <c r="E66" s="145" t="s">
        <v>201</v>
      </c>
      <c r="I66" s="146" t="s">
        <v>682</v>
      </c>
      <c r="J66" s="217" t="s">
        <v>654</v>
      </c>
      <c r="K66" s="146"/>
      <c r="L66" s="217"/>
    </row>
    <row r="67" spans="1:12" x14ac:dyDescent="0.25">
      <c r="A67" t="s">
        <v>18</v>
      </c>
      <c r="B67" t="s">
        <v>275</v>
      </c>
      <c r="C67" s="146" t="s">
        <v>535</v>
      </c>
      <c r="D67" t="s">
        <v>627</v>
      </c>
      <c r="E67" s="146" t="s">
        <v>203</v>
      </c>
      <c r="F67" t="s">
        <v>1323</v>
      </c>
      <c r="G67" s="145" t="s">
        <v>463</v>
      </c>
      <c r="I67" s="146" t="s">
        <v>683</v>
      </c>
      <c r="J67" s="217" t="s">
        <v>655</v>
      </c>
      <c r="K67" s="146"/>
      <c r="L67" s="217"/>
    </row>
    <row r="68" spans="1:12" x14ac:dyDescent="0.25">
      <c r="A68" t="s">
        <v>19</v>
      </c>
      <c r="B68" t="s">
        <v>276</v>
      </c>
      <c r="C68" s="146" t="s">
        <v>85</v>
      </c>
      <c r="D68" t="s">
        <v>338</v>
      </c>
      <c r="E68" s="146" t="s">
        <v>187</v>
      </c>
      <c r="F68" t="s">
        <v>1325</v>
      </c>
      <c r="G68" s="146" t="s">
        <v>18</v>
      </c>
      <c r="H68" t="s">
        <v>519</v>
      </c>
      <c r="I68" s="146" t="s">
        <v>684</v>
      </c>
      <c r="J68" s="217" t="s">
        <v>656</v>
      </c>
    </row>
    <row r="69" spans="1:12" x14ac:dyDescent="0.25">
      <c r="A69" t="s">
        <v>20</v>
      </c>
      <c r="B69" t="s">
        <v>277</v>
      </c>
      <c r="C69" s="146" t="s">
        <v>1147</v>
      </c>
      <c r="D69" t="s">
        <v>1146</v>
      </c>
      <c r="G69" s="146" t="s">
        <v>19</v>
      </c>
      <c r="H69" t="s">
        <v>520</v>
      </c>
      <c r="I69" s="146" t="s">
        <v>685</v>
      </c>
      <c r="J69" s="217" t="s">
        <v>657</v>
      </c>
      <c r="K69" s="249" t="s">
        <v>1496</v>
      </c>
    </row>
    <row r="70" spans="1:12" x14ac:dyDescent="0.25">
      <c r="A70" t="s">
        <v>21</v>
      </c>
      <c r="B70" t="s">
        <v>278</v>
      </c>
      <c r="C70" s="146" t="s">
        <v>86</v>
      </c>
      <c r="D70" t="s">
        <v>95</v>
      </c>
      <c r="E70" s="145" t="s">
        <v>202</v>
      </c>
      <c r="G70" s="146" t="s">
        <v>20</v>
      </c>
      <c r="H70" t="s">
        <v>521</v>
      </c>
      <c r="I70" s="146" t="s">
        <v>686</v>
      </c>
      <c r="J70" s="217" t="s">
        <v>658</v>
      </c>
      <c r="K70" t="s">
        <v>1379</v>
      </c>
      <c r="L70" s="217" t="s">
        <v>1442</v>
      </c>
    </row>
    <row r="71" spans="1:12" x14ac:dyDescent="0.25">
      <c r="C71" s="146" t="s">
        <v>87</v>
      </c>
      <c r="D71" t="s">
        <v>339</v>
      </c>
      <c r="E71" s="146" t="s">
        <v>203</v>
      </c>
      <c r="F71" t="s">
        <v>440</v>
      </c>
      <c r="I71" s="146" t="s">
        <v>687</v>
      </c>
      <c r="J71" s="217" t="s">
        <v>659</v>
      </c>
      <c r="K71" t="s">
        <v>1380</v>
      </c>
      <c r="L71" s="217" t="s">
        <v>1444</v>
      </c>
    </row>
    <row r="72" spans="1:12" x14ac:dyDescent="0.25">
      <c r="A72" s="31" t="s">
        <v>24</v>
      </c>
      <c r="C72" s="146" t="s">
        <v>88</v>
      </c>
      <c r="D72" t="s">
        <v>96</v>
      </c>
      <c r="E72" s="146" t="s">
        <v>187</v>
      </c>
      <c r="F72" t="s">
        <v>441</v>
      </c>
      <c r="G72" s="145" t="s">
        <v>464</v>
      </c>
      <c r="J72" s="217"/>
      <c r="K72" s="146" t="s">
        <v>1381</v>
      </c>
      <c r="L72" s="217" t="s">
        <v>1446</v>
      </c>
    </row>
    <row r="73" spans="1:12" x14ac:dyDescent="0.25">
      <c r="A73" t="s">
        <v>18</v>
      </c>
      <c r="B73" t="s">
        <v>279</v>
      </c>
      <c r="C73" s="146" t="s">
        <v>89</v>
      </c>
      <c r="D73" t="s">
        <v>97</v>
      </c>
      <c r="E73" s="146" t="s">
        <v>203</v>
      </c>
      <c r="F73" t="s">
        <v>1324</v>
      </c>
      <c r="G73" s="146" t="s">
        <v>18</v>
      </c>
      <c r="H73" t="s">
        <v>522</v>
      </c>
      <c r="I73" s="145" t="s">
        <v>643</v>
      </c>
      <c r="J73" s="217"/>
      <c r="K73" s="146" t="s">
        <v>1383</v>
      </c>
      <c r="L73" s="217" t="s">
        <v>1448</v>
      </c>
    </row>
    <row r="74" spans="1:12" x14ac:dyDescent="0.25">
      <c r="A74" t="s">
        <v>19</v>
      </c>
      <c r="B74" t="s">
        <v>280</v>
      </c>
      <c r="C74" s="146" t="s">
        <v>90</v>
      </c>
      <c r="D74" t="s">
        <v>340</v>
      </c>
      <c r="E74" s="146" t="s">
        <v>187</v>
      </c>
      <c r="F74" t="s">
        <v>1326</v>
      </c>
      <c r="G74" s="146" t="s">
        <v>19</v>
      </c>
      <c r="H74" t="s">
        <v>523</v>
      </c>
      <c r="I74" s="146" t="s">
        <v>675</v>
      </c>
      <c r="J74" s="217" t="s">
        <v>660</v>
      </c>
      <c r="K74" s="146" t="s">
        <v>1382</v>
      </c>
      <c r="L74" s="217" t="s">
        <v>1450</v>
      </c>
    </row>
    <row r="75" spans="1:12" x14ac:dyDescent="0.25">
      <c r="A75" t="s">
        <v>20</v>
      </c>
      <c r="B75" t="s">
        <v>281</v>
      </c>
      <c r="C75" s="146" t="s">
        <v>91</v>
      </c>
      <c r="D75" t="s">
        <v>341</v>
      </c>
      <c r="I75" s="146" t="s">
        <v>676</v>
      </c>
      <c r="J75" s="217" t="s">
        <v>661</v>
      </c>
      <c r="K75" s="146" t="s">
        <v>1542</v>
      </c>
      <c r="L75" s="217" t="s">
        <v>1466</v>
      </c>
    </row>
    <row r="76" spans="1:12" x14ac:dyDescent="0.25">
      <c r="A76" t="s">
        <v>21</v>
      </c>
      <c r="B76" t="s">
        <v>282</v>
      </c>
      <c r="E76" s="145" t="s">
        <v>205</v>
      </c>
      <c r="G76" s="145" t="s">
        <v>466</v>
      </c>
      <c r="I76" s="146" t="s">
        <v>677</v>
      </c>
      <c r="J76" s="217" t="s">
        <v>662</v>
      </c>
      <c r="K76" s="146" t="s">
        <v>1543</v>
      </c>
      <c r="L76" s="217" t="s">
        <v>1467</v>
      </c>
    </row>
    <row r="77" spans="1:12" x14ac:dyDescent="0.25">
      <c r="E77" s="146" t="s">
        <v>81</v>
      </c>
      <c r="F77" t="s">
        <v>206</v>
      </c>
      <c r="G77" s="146" t="s">
        <v>18</v>
      </c>
      <c r="H77" t="s">
        <v>524</v>
      </c>
      <c r="I77" s="146" t="s">
        <v>678</v>
      </c>
      <c r="J77" s="217" t="s">
        <v>663</v>
      </c>
    </row>
    <row r="78" spans="1:12" x14ac:dyDescent="0.25">
      <c r="A78" s="31" t="s">
        <v>25</v>
      </c>
      <c r="C78" s="145" t="s">
        <v>92</v>
      </c>
      <c r="E78" s="146" t="s">
        <v>117</v>
      </c>
      <c r="F78" t="s">
        <v>207</v>
      </c>
      <c r="G78" s="146" t="s">
        <v>19</v>
      </c>
      <c r="H78" t="s">
        <v>525</v>
      </c>
      <c r="I78" s="146" t="s">
        <v>679</v>
      </c>
      <c r="J78" s="217" t="s">
        <v>664</v>
      </c>
    </row>
    <row r="79" spans="1:12" x14ac:dyDescent="0.25">
      <c r="A79" t="s">
        <v>18</v>
      </c>
      <c r="B79" t="s">
        <v>283</v>
      </c>
      <c r="C79" s="146" t="s">
        <v>342</v>
      </c>
      <c r="D79" t="s">
        <v>343</v>
      </c>
      <c r="G79" s="146" t="s">
        <v>347</v>
      </c>
      <c r="H79" t="s">
        <v>526</v>
      </c>
      <c r="I79" s="146" t="s">
        <v>680</v>
      </c>
      <c r="J79" s="217" t="s">
        <v>665</v>
      </c>
    </row>
    <row r="80" spans="1:12" x14ac:dyDescent="0.25">
      <c r="A80" t="s">
        <v>19</v>
      </c>
      <c r="B80" t="s">
        <v>284</v>
      </c>
      <c r="C80" s="146" t="s">
        <v>19</v>
      </c>
      <c r="D80" t="s">
        <v>344</v>
      </c>
      <c r="E80" s="145" t="s">
        <v>206</v>
      </c>
      <c r="I80" s="146" t="s">
        <v>681</v>
      </c>
      <c r="J80" s="217" t="s">
        <v>666</v>
      </c>
    </row>
    <row r="81" spans="1:10" x14ac:dyDescent="0.25">
      <c r="C81" s="146" t="s">
        <v>20</v>
      </c>
      <c r="D81" t="s">
        <v>345</v>
      </c>
      <c r="E81" s="146" t="s">
        <v>1030</v>
      </c>
      <c r="F81" t="s">
        <v>442</v>
      </c>
      <c r="G81" s="145" t="s">
        <v>468</v>
      </c>
      <c r="I81" s="146" t="s">
        <v>682</v>
      </c>
      <c r="J81" s="217" t="s">
        <v>667</v>
      </c>
    </row>
    <row r="82" spans="1:10" x14ac:dyDescent="0.25">
      <c r="A82" s="31" t="s">
        <v>31</v>
      </c>
      <c r="C82" s="146" t="s">
        <v>21</v>
      </c>
      <c r="D82" t="s">
        <v>346</v>
      </c>
      <c r="E82" s="146" t="s">
        <v>1031</v>
      </c>
      <c r="F82" t="s">
        <v>443</v>
      </c>
      <c r="G82" s="146" t="s">
        <v>18</v>
      </c>
      <c r="H82" t="s">
        <v>527</v>
      </c>
      <c r="I82" s="146" t="s">
        <v>683</v>
      </c>
      <c r="J82" s="217" t="s">
        <v>668</v>
      </c>
    </row>
    <row r="83" spans="1:10" x14ac:dyDescent="0.25">
      <c r="A83" t="s">
        <v>18</v>
      </c>
      <c r="B83" t="s">
        <v>285</v>
      </c>
      <c r="E83" s="146" t="s">
        <v>1032</v>
      </c>
      <c r="F83" t="s">
        <v>444</v>
      </c>
      <c r="G83" s="146" t="s">
        <v>19</v>
      </c>
      <c r="H83" t="s">
        <v>528</v>
      </c>
      <c r="I83" s="146" t="s">
        <v>684</v>
      </c>
      <c r="J83" s="217" t="s">
        <v>669</v>
      </c>
    </row>
    <row r="84" spans="1:10" x14ac:dyDescent="0.25">
      <c r="A84" t="s">
        <v>19</v>
      </c>
      <c r="B84" t="s">
        <v>286</v>
      </c>
      <c r="C84" s="145" t="s">
        <v>93</v>
      </c>
      <c r="E84" s="146" t="s">
        <v>1033</v>
      </c>
      <c r="F84" t="s">
        <v>1036</v>
      </c>
      <c r="I84" s="146" t="s">
        <v>685</v>
      </c>
      <c r="J84" s="217" t="s">
        <v>670</v>
      </c>
    </row>
    <row r="85" spans="1:10" x14ac:dyDescent="0.25">
      <c r="A85" t="s">
        <v>20</v>
      </c>
      <c r="B85" t="s">
        <v>287</v>
      </c>
      <c r="C85" s="146" t="s">
        <v>20</v>
      </c>
      <c r="D85" t="s">
        <v>348</v>
      </c>
      <c r="E85" s="146" t="s">
        <v>1034</v>
      </c>
      <c r="F85" t="s">
        <v>1037</v>
      </c>
      <c r="G85" s="145" t="s">
        <v>474</v>
      </c>
      <c r="I85" s="146" t="s">
        <v>686</v>
      </c>
      <c r="J85" s="217" t="s">
        <v>671</v>
      </c>
    </row>
    <row r="86" spans="1:10" x14ac:dyDescent="0.25">
      <c r="A86" t="s">
        <v>21</v>
      </c>
      <c r="B86" t="s">
        <v>288</v>
      </c>
      <c r="C86" s="146" t="s">
        <v>21</v>
      </c>
      <c r="D86" t="s">
        <v>349</v>
      </c>
      <c r="E86" s="146" t="s">
        <v>1035</v>
      </c>
      <c r="F86" t="s">
        <v>1038</v>
      </c>
      <c r="G86" s="146" t="s">
        <v>81</v>
      </c>
      <c r="H86" t="s">
        <v>541</v>
      </c>
      <c r="I86" s="146" t="s">
        <v>687</v>
      </c>
      <c r="J86" s="217" t="s">
        <v>672</v>
      </c>
    </row>
    <row r="87" spans="1:10" x14ac:dyDescent="0.25">
      <c r="C87" s="146" t="s">
        <v>347</v>
      </c>
      <c r="D87" t="s">
        <v>350</v>
      </c>
      <c r="G87" s="146" t="s">
        <v>117</v>
      </c>
      <c r="H87" t="s">
        <v>539</v>
      </c>
      <c r="J87" s="217"/>
    </row>
    <row r="88" spans="1:10" x14ac:dyDescent="0.25">
      <c r="A88" s="31" t="s">
        <v>32</v>
      </c>
      <c r="E88" s="145" t="s">
        <v>207</v>
      </c>
      <c r="I88" s="145" t="s">
        <v>974</v>
      </c>
      <c r="J88" s="217"/>
    </row>
    <row r="89" spans="1:10" x14ac:dyDescent="0.25">
      <c r="A89" t="s">
        <v>18</v>
      </c>
      <c r="B89" t="s">
        <v>289</v>
      </c>
      <c r="C89" s="145" t="s">
        <v>94</v>
      </c>
      <c r="E89" s="146" t="s">
        <v>1030</v>
      </c>
      <c r="F89" t="s">
        <v>445</v>
      </c>
      <c r="J89" s="217"/>
    </row>
    <row r="90" spans="1:10" x14ac:dyDescent="0.25">
      <c r="A90" t="s">
        <v>19</v>
      </c>
      <c r="B90" t="s">
        <v>290</v>
      </c>
      <c r="C90" s="146" t="s">
        <v>351</v>
      </c>
      <c r="D90" t="s">
        <v>353</v>
      </c>
      <c r="E90" s="146" t="s">
        <v>1031</v>
      </c>
      <c r="F90" t="s">
        <v>446</v>
      </c>
      <c r="J90" s="217"/>
    </row>
    <row r="91" spans="1:10" x14ac:dyDescent="0.25">
      <c r="A91" t="s">
        <v>20</v>
      </c>
      <c r="B91" t="s">
        <v>291</v>
      </c>
      <c r="C91" s="146" t="s">
        <v>352</v>
      </c>
      <c r="D91" t="s">
        <v>354</v>
      </c>
      <c r="E91" s="146" t="s">
        <v>1032</v>
      </c>
      <c r="F91" t="s">
        <v>447</v>
      </c>
      <c r="J91" s="217"/>
    </row>
    <row r="92" spans="1:10" x14ac:dyDescent="0.25">
      <c r="E92" s="146" t="s">
        <v>1033</v>
      </c>
      <c r="F92" t="s">
        <v>1039</v>
      </c>
      <c r="J92" s="217"/>
    </row>
    <row r="93" spans="1:10" x14ac:dyDescent="0.25">
      <c r="A93" s="31" t="s">
        <v>33</v>
      </c>
      <c r="C93" s="145" t="s">
        <v>95</v>
      </c>
      <c r="E93" s="146" t="s">
        <v>1034</v>
      </c>
      <c r="F93" t="s">
        <v>1040</v>
      </c>
      <c r="J93" s="217"/>
    </row>
    <row r="94" spans="1:10" x14ac:dyDescent="0.25">
      <c r="A94" t="s">
        <v>52</v>
      </c>
      <c r="B94" t="s">
        <v>34</v>
      </c>
      <c r="C94" s="146" t="s">
        <v>18</v>
      </c>
      <c r="D94" t="s">
        <v>355</v>
      </c>
      <c r="E94" s="146" t="s">
        <v>1035</v>
      </c>
      <c r="F94" t="s">
        <v>1041</v>
      </c>
      <c r="J94" s="217"/>
    </row>
    <row r="95" spans="1:10" x14ac:dyDescent="0.25">
      <c r="A95" t="s">
        <v>53</v>
      </c>
      <c r="B95" t="s">
        <v>35</v>
      </c>
      <c r="C95" s="146" t="s">
        <v>19</v>
      </c>
      <c r="D95" t="s">
        <v>356</v>
      </c>
      <c r="G95" s="145" t="s">
        <v>537</v>
      </c>
      <c r="I95" s="145" t="s">
        <v>975</v>
      </c>
      <c r="J95" s="217"/>
    </row>
    <row r="96" spans="1:10" x14ac:dyDescent="0.25">
      <c r="A96" t="s">
        <v>54</v>
      </c>
      <c r="B96" t="s">
        <v>43</v>
      </c>
      <c r="C96" s="146" t="s">
        <v>20</v>
      </c>
      <c r="D96" t="s">
        <v>357</v>
      </c>
      <c r="E96" s="145" t="s">
        <v>208</v>
      </c>
      <c r="G96"/>
      <c r="I96" s="146" t="s">
        <v>18</v>
      </c>
      <c r="J96" s="217" t="s">
        <v>1150</v>
      </c>
    </row>
    <row r="97" spans="1:10" x14ac:dyDescent="0.25">
      <c r="C97" s="146" t="s">
        <v>21</v>
      </c>
      <c r="D97" t="s">
        <v>358</v>
      </c>
      <c r="E97" s="146" t="s">
        <v>81</v>
      </c>
      <c r="F97" t="s">
        <v>1079</v>
      </c>
      <c r="I97" s="146" t="s">
        <v>19</v>
      </c>
      <c r="J97" s="217" t="s">
        <v>1149</v>
      </c>
    </row>
    <row r="98" spans="1:10" x14ac:dyDescent="0.25">
      <c r="A98" s="31" t="s">
        <v>34</v>
      </c>
      <c r="E98" s="146" t="s">
        <v>117</v>
      </c>
      <c r="F98" t="s">
        <v>1080</v>
      </c>
      <c r="I98" s="146" t="s">
        <v>20</v>
      </c>
      <c r="J98" s="217" t="s">
        <v>969</v>
      </c>
    </row>
    <row r="99" spans="1:10" x14ac:dyDescent="0.25">
      <c r="A99" t="s">
        <v>18</v>
      </c>
      <c r="B99" t="s">
        <v>292</v>
      </c>
      <c r="C99" s="145" t="s">
        <v>96</v>
      </c>
      <c r="I99" s="146" t="s">
        <v>21</v>
      </c>
      <c r="J99" s="217" t="s">
        <v>970</v>
      </c>
    </row>
    <row r="100" spans="1:10" x14ac:dyDescent="0.25">
      <c r="A100" t="s">
        <v>19</v>
      </c>
      <c r="B100" t="s">
        <v>293</v>
      </c>
      <c r="C100" s="146" t="s">
        <v>20</v>
      </c>
      <c r="D100" t="s">
        <v>359</v>
      </c>
      <c r="E100" s="145" t="s">
        <v>209</v>
      </c>
      <c r="I100" s="146" t="s">
        <v>347</v>
      </c>
      <c r="J100" s="217" t="s">
        <v>971</v>
      </c>
    </row>
    <row r="101" spans="1:10" x14ac:dyDescent="0.25">
      <c r="C101" s="146" t="s">
        <v>21</v>
      </c>
      <c r="D101" t="s">
        <v>360</v>
      </c>
      <c r="E101" s="146" t="s">
        <v>81</v>
      </c>
      <c r="F101" t="s">
        <v>210</v>
      </c>
      <c r="I101" s="146" t="s">
        <v>351</v>
      </c>
      <c r="J101" s="217" t="s">
        <v>976</v>
      </c>
    </row>
    <row r="102" spans="1:10" x14ac:dyDescent="0.25">
      <c r="A102" s="31" t="s">
        <v>35</v>
      </c>
      <c r="C102" s="146" t="s">
        <v>347</v>
      </c>
      <c r="D102" t="s">
        <v>361</v>
      </c>
      <c r="E102" s="146" t="s">
        <v>117</v>
      </c>
      <c r="F102" t="s">
        <v>212</v>
      </c>
      <c r="G102" s="145" t="s">
        <v>540</v>
      </c>
      <c r="J102" s="217"/>
    </row>
    <row r="103" spans="1:10" x14ac:dyDescent="0.25">
      <c r="A103" t="s">
        <v>18</v>
      </c>
      <c r="B103" t="s">
        <v>294</v>
      </c>
      <c r="G103" s="146" t="s">
        <v>542</v>
      </c>
      <c r="H103" t="s">
        <v>551</v>
      </c>
      <c r="I103" s="145" t="s">
        <v>985</v>
      </c>
      <c r="J103" s="217"/>
    </row>
    <row r="104" spans="1:10" x14ac:dyDescent="0.25">
      <c r="A104" t="s">
        <v>19</v>
      </c>
      <c r="B104" t="s">
        <v>295</v>
      </c>
      <c r="C104" s="145" t="s">
        <v>97</v>
      </c>
      <c r="E104" s="145" t="s">
        <v>210</v>
      </c>
      <c r="G104" s="146" t="s">
        <v>543</v>
      </c>
      <c r="H104" t="s">
        <v>552</v>
      </c>
      <c r="J104" s="217"/>
    </row>
    <row r="105" spans="1:10" x14ac:dyDescent="0.25">
      <c r="A105" t="s">
        <v>20</v>
      </c>
      <c r="B105" t="s">
        <v>296</v>
      </c>
      <c r="C105" s="146" t="s">
        <v>351</v>
      </c>
      <c r="D105" t="s">
        <v>362</v>
      </c>
      <c r="E105" s="146" t="s">
        <v>1131</v>
      </c>
      <c r="F105" t="s">
        <v>1120</v>
      </c>
      <c r="G105" s="146" t="s">
        <v>544</v>
      </c>
      <c r="H105" t="s">
        <v>553</v>
      </c>
      <c r="J105" s="217"/>
    </row>
    <row r="106" spans="1:10" x14ac:dyDescent="0.25">
      <c r="A106" t="s">
        <v>21</v>
      </c>
      <c r="B106" t="s">
        <v>297</v>
      </c>
      <c r="C106" s="146" t="s">
        <v>352</v>
      </c>
      <c r="D106" t="s">
        <v>363</v>
      </c>
      <c r="E106" s="146" t="s">
        <v>1132</v>
      </c>
      <c r="F106" t="s">
        <v>1121</v>
      </c>
      <c r="G106" s="146" t="s">
        <v>545</v>
      </c>
      <c r="H106" t="s">
        <v>554</v>
      </c>
      <c r="J106" s="217"/>
    </row>
    <row r="107" spans="1:10" x14ac:dyDescent="0.25">
      <c r="E107" s="146" t="s">
        <v>1133</v>
      </c>
      <c r="F107" t="s">
        <v>1122</v>
      </c>
      <c r="G107" s="146" t="s">
        <v>546</v>
      </c>
      <c r="H107" t="s">
        <v>555</v>
      </c>
      <c r="J107" s="217"/>
    </row>
    <row r="108" spans="1:10" x14ac:dyDescent="0.25">
      <c r="A108" s="31" t="s">
        <v>43</v>
      </c>
      <c r="C108" s="145" t="s">
        <v>99</v>
      </c>
      <c r="E108" s="146" t="s">
        <v>1134</v>
      </c>
      <c r="F108" t="s">
        <v>1123</v>
      </c>
      <c r="G108" s="146" t="s">
        <v>547</v>
      </c>
      <c r="H108" t="s">
        <v>556</v>
      </c>
      <c r="J108" s="217"/>
    </row>
    <row r="109" spans="1:10" x14ac:dyDescent="0.25">
      <c r="A109" t="s">
        <v>18</v>
      </c>
      <c r="B109" t="s">
        <v>298</v>
      </c>
      <c r="C109" s="146" t="s">
        <v>81</v>
      </c>
      <c r="D109" t="s">
        <v>100</v>
      </c>
      <c r="E109" s="146" t="s">
        <v>1135</v>
      </c>
      <c r="F109" t="s">
        <v>1124</v>
      </c>
      <c r="G109" s="146" t="s">
        <v>548</v>
      </c>
      <c r="H109" t="s">
        <v>557</v>
      </c>
      <c r="J109" s="217"/>
    </row>
    <row r="110" spans="1:10" x14ac:dyDescent="0.25">
      <c r="A110" t="s">
        <v>19</v>
      </c>
      <c r="B110" t="s">
        <v>674</v>
      </c>
      <c r="C110" s="146" t="s">
        <v>82</v>
      </c>
      <c r="D110" t="s">
        <v>101</v>
      </c>
      <c r="E110" s="146" t="s">
        <v>1136</v>
      </c>
      <c r="F110" t="s">
        <v>1125</v>
      </c>
      <c r="G110" s="146" t="s">
        <v>549</v>
      </c>
      <c r="H110" t="s">
        <v>558</v>
      </c>
      <c r="J110" s="217"/>
    </row>
    <row r="111" spans="1:10" x14ac:dyDescent="0.25">
      <c r="E111" s="146" t="s">
        <v>213</v>
      </c>
      <c r="F111" t="s">
        <v>448</v>
      </c>
      <c r="G111" s="146" t="s">
        <v>550</v>
      </c>
      <c r="H111" t="s">
        <v>559</v>
      </c>
      <c r="I111" s="145" t="s">
        <v>1073</v>
      </c>
      <c r="J111" s="217"/>
    </row>
    <row r="112" spans="1:10" x14ac:dyDescent="0.25">
      <c r="A112" s="31" t="s">
        <v>37</v>
      </c>
      <c r="C112" s="145" t="s">
        <v>100</v>
      </c>
      <c r="E112" s="146" t="s">
        <v>214</v>
      </c>
      <c r="F112" t="s">
        <v>449</v>
      </c>
      <c r="I112" s="146" t="s">
        <v>18</v>
      </c>
      <c r="J112" s="217" t="s">
        <v>1061</v>
      </c>
    </row>
    <row r="113" spans="1:10" x14ac:dyDescent="0.25">
      <c r="A113" t="s">
        <v>55</v>
      </c>
      <c r="B113" t="s">
        <v>36</v>
      </c>
      <c r="C113" s="146" t="s">
        <v>1286</v>
      </c>
      <c r="D113" t="s">
        <v>1280</v>
      </c>
      <c r="E113" s="146" t="s">
        <v>215</v>
      </c>
      <c r="F113" t="s">
        <v>450</v>
      </c>
      <c r="G113" s="145" t="s">
        <v>560</v>
      </c>
      <c r="I113" s="146" t="s">
        <v>19</v>
      </c>
      <c r="J113" s="217" t="s">
        <v>1064</v>
      </c>
    </row>
    <row r="114" spans="1:10" x14ac:dyDescent="0.25">
      <c r="A114" t="s">
        <v>56</v>
      </c>
      <c r="B114" t="s">
        <v>44</v>
      </c>
      <c r="C114" s="146" t="s">
        <v>1227</v>
      </c>
      <c r="D114" t="s">
        <v>368</v>
      </c>
      <c r="E114" s="146" t="s">
        <v>1551</v>
      </c>
      <c r="F114" t="s">
        <v>1554</v>
      </c>
      <c r="G114" s="146" t="s">
        <v>1373</v>
      </c>
      <c r="H114" t="s">
        <v>364</v>
      </c>
      <c r="I114" s="146" t="s">
        <v>20</v>
      </c>
      <c r="J114" s="217" t="s">
        <v>973</v>
      </c>
    </row>
    <row r="115" spans="1:10" x14ac:dyDescent="0.25">
      <c r="A115" t="s">
        <v>57</v>
      </c>
      <c r="B115" t="s">
        <v>45</v>
      </c>
      <c r="C115" s="146" t="s">
        <v>1226</v>
      </c>
      <c r="D115" t="s">
        <v>1220</v>
      </c>
      <c r="E115" s="146" t="s">
        <v>1552</v>
      </c>
      <c r="F115" t="s">
        <v>1556</v>
      </c>
      <c r="G115" s="146" t="s">
        <v>542</v>
      </c>
      <c r="H115" t="s">
        <v>365</v>
      </c>
      <c r="I115" s="147" t="s">
        <v>21</v>
      </c>
      <c r="J115" s="217" t="s">
        <v>1069</v>
      </c>
    </row>
    <row r="116" spans="1:10" x14ac:dyDescent="0.25">
      <c r="C116" s="146" t="s">
        <v>1228</v>
      </c>
      <c r="D116" t="s">
        <v>369</v>
      </c>
      <c r="E116" s="146" t="s">
        <v>1553</v>
      </c>
      <c r="F116" t="s">
        <v>1558</v>
      </c>
      <c r="G116" s="146" t="s">
        <v>1374</v>
      </c>
      <c r="H116" t="s">
        <v>366</v>
      </c>
      <c r="J116" s="217"/>
    </row>
    <row r="117" spans="1:10" x14ac:dyDescent="0.25">
      <c r="A117" s="31" t="s">
        <v>36</v>
      </c>
      <c r="C117" s="146" t="s">
        <v>1229</v>
      </c>
      <c r="D117" t="s">
        <v>370</v>
      </c>
      <c r="G117" s="146" t="s">
        <v>543</v>
      </c>
      <c r="H117" t="s">
        <v>367</v>
      </c>
      <c r="I117" s="145" t="s">
        <v>1074</v>
      </c>
      <c r="J117" s="217"/>
    </row>
    <row r="118" spans="1:10" x14ac:dyDescent="0.25">
      <c r="A118" t="s">
        <v>18</v>
      </c>
      <c r="B118" t="s">
        <v>299</v>
      </c>
      <c r="C118" s="146" t="s">
        <v>1230</v>
      </c>
      <c r="D118" t="s">
        <v>371</v>
      </c>
      <c r="G118" s="146" t="s">
        <v>561</v>
      </c>
      <c r="H118" t="s">
        <v>564</v>
      </c>
      <c r="I118" s="146" t="s">
        <v>18</v>
      </c>
      <c r="J118" s="217" t="s">
        <v>1063</v>
      </c>
    </row>
    <row r="119" spans="1:10" x14ac:dyDescent="0.25">
      <c r="A119" t="s">
        <v>19</v>
      </c>
      <c r="B119" t="s">
        <v>300</v>
      </c>
      <c r="C119" s="146" t="s">
        <v>1237</v>
      </c>
      <c r="D119" t="s">
        <v>1222</v>
      </c>
      <c r="E119" s="145" t="s">
        <v>212</v>
      </c>
      <c r="G119" s="146" t="s">
        <v>544</v>
      </c>
      <c r="H119" t="s">
        <v>565</v>
      </c>
      <c r="I119" s="146" t="s">
        <v>19</v>
      </c>
      <c r="J119" s="217" t="s">
        <v>1066</v>
      </c>
    </row>
    <row r="120" spans="1:10" x14ac:dyDescent="0.25">
      <c r="C120" s="146" t="s">
        <v>1231</v>
      </c>
      <c r="D120" t="s">
        <v>372</v>
      </c>
      <c r="E120" s="146" t="s">
        <v>215</v>
      </c>
      <c r="F120" t="s">
        <v>453</v>
      </c>
      <c r="G120" s="146" t="s">
        <v>545</v>
      </c>
      <c r="H120" t="s">
        <v>566</v>
      </c>
      <c r="I120" s="146" t="s">
        <v>20</v>
      </c>
      <c r="J120" s="217" t="s">
        <v>1068</v>
      </c>
    </row>
    <row r="121" spans="1:10" x14ac:dyDescent="0.25">
      <c r="A121" s="31" t="s">
        <v>44</v>
      </c>
      <c r="C121" s="146" t="s">
        <v>1232</v>
      </c>
      <c r="D121" t="s">
        <v>373</v>
      </c>
      <c r="G121" s="146" t="s">
        <v>546</v>
      </c>
      <c r="H121" t="s">
        <v>567</v>
      </c>
      <c r="I121" s="147" t="s">
        <v>21</v>
      </c>
      <c r="J121" s="248" t="s">
        <v>1071</v>
      </c>
    </row>
    <row r="122" spans="1:10" x14ac:dyDescent="0.25">
      <c r="A122" t="s">
        <v>18</v>
      </c>
      <c r="B122" t="s">
        <v>301</v>
      </c>
      <c r="C122" s="146" t="s">
        <v>1233</v>
      </c>
      <c r="D122" t="s">
        <v>110</v>
      </c>
      <c r="G122" s="146" t="s">
        <v>547</v>
      </c>
      <c r="H122" t="s">
        <v>568</v>
      </c>
      <c r="J122" s="217"/>
    </row>
    <row r="123" spans="1:10" x14ac:dyDescent="0.25">
      <c r="A123" t="s">
        <v>19</v>
      </c>
      <c r="B123" t="s">
        <v>305</v>
      </c>
      <c r="C123" s="146" t="s">
        <v>1234</v>
      </c>
      <c r="D123" t="s">
        <v>986</v>
      </c>
      <c r="G123" s="146" t="s">
        <v>1628</v>
      </c>
      <c r="H123" t="s">
        <v>1629</v>
      </c>
      <c r="I123" s="145" t="s">
        <v>1079</v>
      </c>
      <c r="J123" s="217"/>
    </row>
    <row r="124" spans="1:10" x14ac:dyDescent="0.25">
      <c r="A124" t="s">
        <v>20</v>
      </c>
      <c r="B124" t="s">
        <v>306</v>
      </c>
      <c r="C124" s="146" t="s">
        <v>1235</v>
      </c>
      <c r="D124" t="s">
        <v>374</v>
      </c>
      <c r="G124" s="146" t="s">
        <v>550</v>
      </c>
      <c r="H124" t="s">
        <v>569</v>
      </c>
      <c r="I124" s="146" t="s">
        <v>1334</v>
      </c>
      <c r="J124" s="217" t="s">
        <v>1332</v>
      </c>
    </row>
    <row r="125" spans="1:10" x14ac:dyDescent="0.25">
      <c r="A125" t="s">
        <v>21</v>
      </c>
      <c r="B125" t="s">
        <v>307</v>
      </c>
      <c r="C125" s="146" t="s">
        <v>1236</v>
      </c>
      <c r="D125" t="s">
        <v>111</v>
      </c>
      <c r="G125" s="146" t="s">
        <v>562</v>
      </c>
      <c r="H125" t="s">
        <v>570</v>
      </c>
      <c r="I125" s="146" t="s">
        <v>1335</v>
      </c>
      <c r="J125" s="217" t="s">
        <v>1336</v>
      </c>
    </row>
    <row r="126" spans="1:10" x14ac:dyDescent="0.25">
      <c r="C126" s="146" t="s">
        <v>109</v>
      </c>
      <c r="D126" t="s">
        <v>375</v>
      </c>
      <c r="G126" s="146" t="s">
        <v>563</v>
      </c>
      <c r="H126" t="s">
        <v>571</v>
      </c>
      <c r="J126" s="217"/>
    </row>
    <row r="127" spans="1:10" x14ac:dyDescent="0.25">
      <c r="A127" s="31" t="s">
        <v>45</v>
      </c>
      <c r="I127" s="145" t="s">
        <v>1080</v>
      </c>
      <c r="J127" s="217"/>
    </row>
    <row r="128" spans="1:10" x14ac:dyDescent="0.25">
      <c r="A128" t="s">
        <v>18</v>
      </c>
      <c r="B128" t="s">
        <v>308</v>
      </c>
      <c r="C128" s="145" t="s">
        <v>101</v>
      </c>
      <c r="G128" s="145" t="s">
        <v>572</v>
      </c>
      <c r="I128" s="146" t="s">
        <v>1334</v>
      </c>
      <c r="J128" s="217" t="s">
        <v>1333</v>
      </c>
    </row>
    <row r="129" spans="1:10" x14ac:dyDescent="0.25">
      <c r="A129" t="s">
        <v>19</v>
      </c>
      <c r="B129" t="s">
        <v>309</v>
      </c>
      <c r="C129" s="146" t="s">
        <v>1286</v>
      </c>
      <c r="D129" t="s">
        <v>1281</v>
      </c>
      <c r="G129" s="146" t="s">
        <v>573</v>
      </c>
      <c r="H129" t="s">
        <v>575</v>
      </c>
      <c r="I129" s="146" t="s">
        <v>1335</v>
      </c>
      <c r="J129" s="217" t="s">
        <v>1337</v>
      </c>
    </row>
    <row r="130" spans="1:10" x14ac:dyDescent="0.25">
      <c r="A130" t="s">
        <v>20</v>
      </c>
      <c r="B130" t="s">
        <v>310</v>
      </c>
      <c r="C130" s="146" t="s">
        <v>1227</v>
      </c>
      <c r="D130" t="s">
        <v>376</v>
      </c>
      <c r="G130" s="146" t="s">
        <v>574</v>
      </c>
      <c r="H130" t="s">
        <v>576</v>
      </c>
      <c r="J130" s="217"/>
    </row>
    <row r="131" spans="1:10" x14ac:dyDescent="0.25">
      <c r="C131" s="146" t="s">
        <v>1226</v>
      </c>
      <c r="D131" t="s">
        <v>1221</v>
      </c>
      <c r="I131" s="148" t="s">
        <v>1104</v>
      </c>
      <c r="J131" s="217"/>
    </row>
    <row r="132" spans="1:10" x14ac:dyDescent="0.25">
      <c r="A132" s="31" t="s">
        <v>38</v>
      </c>
      <c r="C132" s="146" t="s">
        <v>1228</v>
      </c>
      <c r="D132" t="s">
        <v>377</v>
      </c>
      <c r="G132" s="145" t="s">
        <v>577</v>
      </c>
      <c r="I132" s="146" t="s">
        <v>21</v>
      </c>
      <c r="J132" s="217" t="s">
        <v>1248</v>
      </c>
    </row>
    <row r="133" spans="1:10" x14ac:dyDescent="0.25">
      <c r="A133" t="s">
        <v>59</v>
      </c>
      <c r="B133" t="s">
        <v>46</v>
      </c>
      <c r="C133" s="146" t="s">
        <v>1229</v>
      </c>
      <c r="D133" t="s">
        <v>378</v>
      </c>
      <c r="G133" s="146" t="s">
        <v>18</v>
      </c>
      <c r="H133" t="s">
        <v>578</v>
      </c>
      <c r="I133" s="146" t="s">
        <v>1499</v>
      </c>
      <c r="J133" s="217" t="s">
        <v>1501</v>
      </c>
    </row>
    <row r="134" spans="1:10" x14ac:dyDescent="0.25">
      <c r="A134" t="s">
        <v>58</v>
      </c>
      <c r="B134" t="s">
        <v>47</v>
      </c>
      <c r="C134" s="146" t="s">
        <v>1230</v>
      </c>
      <c r="D134" t="s">
        <v>379</v>
      </c>
      <c r="G134" s="146" t="s">
        <v>19</v>
      </c>
      <c r="H134" t="s">
        <v>579</v>
      </c>
      <c r="I134" s="146" t="s">
        <v>347</v>
      </c>
      <c r="J134" s="217" t="s">
        <v>1105</v>
      </c>
    </row>
    <row r="135" spans="1:10" x14ac:dyDescent="0.25">
      <c r="A135" t="s">
        <v>61</v>
      </c>
      <c r="B135" t="s">
        <v>48</v>
      </c>
      <c r="C135" s="146" t="s">
        <v>1237</v>
      </c>
      <c r="D135" t="s">
        <v>1223</v>
      </c>
      <c r="G135" s="146" t="s">
        <v>20</v>
      </c>
      <c r="H135" t="s">
        <v>580</v>
      </c>
      <c r="I135" s="146" t="s">
        <v>351</v>
      </c>
      <c r="J135" s="217" t="s">
        <v>1191</v>
      </c>
    </row>
    <row r="136" spans="1:10" x14ac:dyDescent="0.25">
      <c r="A136" t="s">
        <v>62</v>
      </c>
      <c r="B136" t="s">
        <v>49</v>
      </c>
      <c r="C136" s="146" t="s">
        <v>1231</v>
      </c>
      <c r="D136" t="s">
        <v>380</v>
      </c>
      <c r="J136" s="217"/>
    </row>
    <row r="137" spans="1:10" x14ac:dyDescent="0.25">
      <c r="A137" t="s">
        <v>63</v>
      </c>
      <c r="B137" t="s">
        <v>50</v>
      </c>
      <c r="C137" s="146" t="s">
        <v>1232</v>
      </c>
      <c r="D137" t="s">
        <v>381</v>
      </c>
      <c r="G137" s="145" t="s">
        <v>581</v>
      </c>
      <c r="I137" s="148" t="s">
        <v>1109</v>
      </c>
      <c r="J137" s="217"/>
    </row>
    <row r="138" spans="1:10" x14ac:dyDescent="0.25">
      <c r="A138" t="s">
        <v>64</v>
      </c>
      <c r="B138" t="s">
        <v>51</v>
      </c>
      <c r="C138" s="146" t="s">
        <v>1233</v>
      </c>
      <c r="D138" t="s">
        <v>112</v>
      </c>
      <c r="G138" s="146" t="s">
        <v>18</v>
      </c>
      <c r="H138" t="s">
        <v>587</v>
      </c>
      <c r="J138" s="217"/>
    </row>
    <row r="139" spans="1:10" x14ac:dyDescent="0.25">
      <c r="C139" s="146" t="s">
        <v>1234</v>
      </c>
      <c r="D139" t="s">
        <v>987</v>
      </c>
      <c r="G139" s="146" t="s">
        <v>19</v>
      </c>
      <c r="H139" t="s">
        <v>588</v>
      </c>
      <c r="J139" s="217"/>
    </row>
    <row r="140" spans="1:10" x14ac:dyDescent="0.25">
      <c r="A140" s="31" t="s">
        <v>46</v>
      </c>
      <c r="C140" s="146" t="s">
        <v>1235</v>
      </c>
      <c r="D140" t="s">
        <v>382</v>
      </c>
      <c r="G140" s="146" t="s">
        <v>20</v>
      </c>
      <c r="H140" t="s">
        <v>589</v>
      </c>
      <c r="J140" s="217"/>
    </row>
    <row r="141" spans="1:10" x14ac:dyDescent="0.25">
      <c r="A141" t="s">
        <v>18</v>
      </c>
      <c r="B141" t="s">
        <v>311</v>
      </c>
      <c r="C141" s="146" t="s">
        <v>1236</v>
      </c>
      <c r="D141" t="s">
        <v>113</v>
      </c>
      <c r="J141" s="217"/>
    </row>
    <row r="142" spans="1:10" x14ac:dyDescent="0.25">
      <c r="A142" t="s">
        <v>19</v>
      </c>
      <c r="B142" t="s">
        <v>312</v>
      </c>
      <c r="C142" s="146" t="s">
        <v>109</v>
      </c>
      <c r="D142" t="s">
        <v>383</v>
      </c>
      <c r="G142" s="145" t="s">
        <v>582</v>
      </c>
      <c r="J142" s="217"/>
    </row>
    <row r="143" spans="1:10" x14ac:dyDescent="0.25">
      <c r="G143" s="146" t="s">
        <v>18</v>
      </c>
      <c r="H143" t="s">
        <v>590</v>
      </c>
      <c r="I143" s="148" t="s">
        <v>1138</v>
      </c>
      <c r="J143" s="217"/>
    </row>
    <row r="144" spans="1:10" x14ac:dyDescent="0.25">
      <c r="A144" s="31" t="s">
        <v>47</v>
      </c>
      <c r="C144" s="145" t="s">
        <v>110</v>
      </c>
      <c r="G144" s="146" t="s">
        <v>19</v>
      </c>
      <c r="H144" t="s">
        <v>591</v>
      </c>
      <c r="I144" s="146" t="s">
        <v>1127</v>
      </c>
      <c r="J144" s="217" t="s">
        <v>1112</v>
      </c>
    </row>
    <row r="145" spans="1:10" x14ac:dyDescent="0.25">
      <c r="A145" t="s">
        <v>18</v>
      </c>
      <c r="B145" t="s">
        <v>313</v>
      </c>
      <c r="C145" s="146" t="s">
        <v>18</v>
      </c>
      <c r="D145" t="s">
        <v>384</v>
      </c>
      <c r="E145" s="145"/>
      <c r="G145" s="146" t="s">
        <v>20</v>
      </c>
      <c r="H145" t="s">
        <v>592</v>
      </c>
      <c r="I145" s="146" t="s">
        <v>1126</v>
      </c>
      <c r="J145" s="217" t="s">
        <v>1113</v>
      </c>
    </row>
    <row r="146" spans="1:10" x14ac:dyDescent="0.25">
      <c r="A146" t="s">
        <v>19</v>
      </c>
      <c r="B146" t="s">
        <v>302</v>
      </c>
      <c r="C146" s="146" t="s">
        <v>19</v>
      </c>
      <c r="D146" t="s">
        <v>385</v>
      </c>
      <c r="G146" s="146" t="s">
        <v>21</v>
      </c>
      <c r="H146" t="s">
        <v>593</v>
      </c>
      <c r="I146" s="146" t="s">
        <v>1278</v>
      </c>
      <c r="J146" s="217" t="s">
        <v>1279</v>
      </c>
    </row>
    <row r="147" spans="1:10" x14ac:dyDescent="0.25">
      <c r="G147" s="146" t="s">
        <v>347</v>
      </c>
      <c r="H147" t="s">
        <v>594</v>
      </c>
      <c r="J147" s="217"/>
    </row>
    <row r="148" spans="1:10" x14ac:dyDescent="0.25">
      <c r="A148" s="31" t="s">
        <v>48</v>
      </c>
      <c r="C148" s="145" t="s">
        <v>111</v>
      </c>
      <c r="I148" s="148" t="s">
        <v>1187</v>
      </c>
      <c r="J148" s="217"/>
    </row>
    <row r="149" spans="1:10" x14ac:dyDescent="0.25">
      <c r="A149" t="s">
        <v>18</v>
      </c>
      <c r="B149" t="s">
        <v>303</v>
      </c>
      <c r="C149" s="146" t="s">
        <v>18</v>
      </c>
      <c r="D149" t="s">
        <v>386</v>
      </c>
      <c r="E149" s="145" t="s">
        <v>217</v>
      </c>
      <c r="G149" s="145" t="s">
        <v>583</v>
      </c>
      <c r="I149" s="146" t="s">
        <v>21</v>
      </c>
      <c r="J149" s="217" t="s">
        <v>1188</v>
      </c>
    </row>
    <row r="150" spans="1:10" x14ac:dyDescent="0.25">
      <c r="A150" t="s">
        <v>19</v>
      </c>
      <c r="B150" t="s">
        <v>304</v>
      </c>
      <c r="C150" s="146" t="s">
        <v>19</v>
      </c>
      <c r="D150" t="s">
        <v>387</v>
      </c>
      <c r="E150" s="146" t="s">
        <v>227</v>
      </c>
      <c r="F150" t="s">
        <v>218</v>
      </c>
      <c r="G150" s="146" t="s">
        <v>18</v>
      </c>
      <c r="H150" t="s">
        <v>595</v>
      </c>
      <c r="J150" s="217"/>
    </row>
    <row r="151" spans="1:10" x14ac:dyDescent="0.25">
      <c r="A151" t="s">
        <v>20</v>
      </c>
      <c r="B151" t="s">
        <v>314</v>
      </c>
      <c r="C151" s="146" t="s">
        <v>20</v>
      </c>
      <c r="D151" t="s">
        <v>388</v>
      </c>
      <c r="E151" s="146" t="s">
        <v>228</v>
      </c>
      <c r="F151" t="s">
        <v>222</v>
      </c>
      <c r="G151" s="146" t="s">
        <v>19</v>
      </c>
      <c r="H151" t="s">
        <v>596</v>
      </c>
      <c r="I151" s="148" t="s">
        <v>1190</v>
      </c>
      <c r="J151" s="217"/>
    </row>
    <row r="152" spans="1:10" x14ac:dyDescent="0.25">
      <c r="E152" s="146" t="s">
        <v>229</v>
      </c>
      <c r="F152" t="s">
        <v>223</v>
      </c>
      <c r="G152" s="146" t="s">
        <v>20</v>
      </c>
      <c r="H152" t="s">
        <v>597</v>
      </c>
      <c r="J152" s="217"/>
    </row>
    <row r="153" spans="1:10" x14ac:dyDescent="0.25">
      <c r="C153" s="145" t="s">
        <v>112</v>
      </c>
      <c r="E153" s="146" t="s">
        <v>219</v>
      </c>
      <c r="F153" t="s">
        <v>224</v>
      </c>
      <c r="G153" s="146" t="s">
        <v>21</v>
      </c>
      <c r="H153" t="s">
        <v>598</v>
      </c>
      <c r="J153" s="217"/>
    </row>
    <row r="154" spans="1:10" x14ac:dyDescent="0.25">
      <c r="C154" s="146" t="s">
        <v>18</v>
      </c>
      <c r="D154" t="s">
        <v>389</v>
      </c>
      <c r="E154" s="146" t="s">
        <v>220</v>
      </c>
      <c r="F154" t="s">
        <v>225</v>
      </c>
      <c r="I154" s="148" t="s">
        <v>1332</v>
      </c>
      <c r="J154" s="217"/>
    </row>
    <row r="155" spans="1:10" x14ac:dyDescent="0.25">
      <c r="C155" s="146" t="s">
        <v>19</v>
      </c>
      <c r="D155" t="s">
        <v>390</v>
      </c>
      <c r="E155" s="146" t="s">
        <v>221</v>
      </c>
      <c r="F155" t="s">
        <v>230</v>
      </c>
      <c r="G155" s="145" t="s">
        <v>584</v>
      </c>
      <c r="J155" s="217"/>
    </row>
    <row r="156" spans="1:10" x14ac:dyDescent="0.25">
      <c r="G156" s="146" t="s">
        <v>18</v>
      </c>
      <c r="H156" t="s">
        <v>599</v>
      </c>
      <c r="I156" s="146" t="s">
        <v>1544</v>
      </c>
      <c r="J156" s="217" t="s">
        <v>1409</v>
      </c>
    </row>
    <row r="157" spans="1:10" x14ac:dyDescent="0.25">
      <c r="C157" s="145" t="s">
        <v>113</v>
      </c>
      <c r="E157" s="145" t="s">
        <v>218</v>
      </c>
      <c r="G157" s="146" t="s">
        <v>19</v>
      </c>
      <c r="H157" t="s">
        <v>600</v>
      </c>
      <c r="I157" s="146" t="s">
        <v>1385</v>
      </c>
      <c r="J157" s="217" t="s">
        <v>1410</v>
      </c>
    </row>
    <row r="158" spans="1:10" x14ac:dyDescent="0.25">
      <c r="C158" s="146" t="s">
        <v>18</v>
      </c>
      <c r="D158" t="s">
        <v>391</v>
      </c>
      <c r="E158" s="146" t="s">
        <v>231</v>
      </c>
      <c r="F158" t="s">
        <v>233</v>
      </c>
      <c r="G158" s="146" t="s">
        <v>20</v>
      </c>
      <c r="H158" t="s">
        <v>601</v>
      </c>
      <c r="I158" s="146" t="s">
        <v>1386</v>
      </c>
      <c r="J158" s="217" t="s">
        <v>1411</v>
      </c>
    </row>
    <row r="159" spans="1:10" x14ac:dyDescent="0.25">
      <c r="C159" s="146" t="s">
        <v>19</v>
      </c>
      <c r="D159" t="s">
        <v>392</v>
      </c>
      <c r="E159" s="146" t="s">
        <v>232</v>
      </c>
      <c r="F159" t="s">
        <v>234</v>
      </c>
      <c r="G159" s="146" t="s">
        <v>21</v>
      </c>
      <c r="H159" t="s">
        <v>602</v>
      </c>
      <c r="I159" s="146" t="s">
        <v>1387</v>
      </c>
      <c r="J159" s="217" t="s">
        <v>1412</v>
      </c>
    </row>
    <row r="160" spans="1:10" x14ac:dyDescent="0.25">
      <c r="C160" s="146" t="s">
        <v>20</v>
      </c>
      <c r="D160" t="s">
        <v>393</v>
      </c>
      <c r="I160" s="146" t="s">
        <v>1388</v>
      </c>
      <c r="J160" s="217" t="s">
        <v>1413</v>
      </c>
    </row>
    <row r="161" spans="3:10" x14ac:dyDescent="0.25">
      <c r="E161" s="145" t="s">
        <v>222</v>
      </c>
      <c r="I161" s="146" t="s">
        <v>1389</v>
      </c>
      <c r="J161" s="217" t="s">
        <v>1414</v>
      </c>
    </row>
    <row r="162" spans="3:10" x14ac:dyDescent="0.25">
      <c r="C162" s="145" t="s">
        <v>114</v>
      </c>
      <c r="E162" s="146" t="s">
        <v>239</v>
      </c>
      <c r="F162" t="s">
        <v>241</v>
      </c>
      <c r="I162" s="146" t="s">
        <v>1545</v>
      </c>
      <c r="J162" s="217" t="s">
        <v>1546</v>
      </c>
    </row>
    <row r="163" spans="3:10" x14ac:dyDescent="0.25">
      <c r="C163" s="146" t="s">
        <v>81</v>
      </c>
      <c r="D163" t="s">
        <v>116</v>
      </c>
      <c r="E163" s="146" t="s">
        <v>240</v>
      </c>
      <c r="F163" t="s">
        <v>242</v>
      </c>
      <c r="I163" s="146" t="s">
        <v>1507</v>
      </c>
      <c r="J163" s="217" t="s">
        <v>1429</v>
      </c>
    </row>
    <row r="164" spans="3:10" x14ac:dyDescent="0.25">
      <c r="C164" s="146" t="s">
        <v>82</v>
      </c>
      <c r="D164" t="s">
        <v>118</v>
      </c>
      <c r="I164" s="146" t="s">
        <v>1508</v>
      </c>
      <c r="J164" s="217" t="s">
        <v>1430</v>
      </c>
    </row>
    <row r="165" spans="3:10" x14ac:dyDescent="0.25">
      <c r="E165" s="145" t="s">
        <v>223</v>
      </c>
      <c r="I165" s="146" t="s">
        <v>1509</v>
      </c>
      <c r="J165" s="217" t="s">
        <v>1431</v>
      </c>
    </row>
    <row r="166" spans="3:10" x14ac:dyDescent="0.25">
      <c r="C166" s="145" t="s">
        <v>116</v>
      </c>
      <c r="E166" s="146" t="s">
        <v>1095</v>
      </c>
      <c r="F166" t="s">
        <v>945</v>
      </c>
      <c r="I166" s="146" t="s">
        <v>1510</v>
      </c>
      <c r="J166" s="217" t="s">
        <v>1432</v>
      </c>
    </row>
    <row r="167" spans="3:10" x14ac:dyDescent="0.25">
      <c r="C167" s="146" t="s">
        <v>119</v>
      </c>
      <c r="D167" t="s">
        <v>394</v>
      </c>
      <c r="E167" s="146" t="s">
        <v>1100</v>
      </c>
      <c r="F167" t="s">
        <v>1097</v>
      </c>
      <c r="I167" s="146" t="s">
        <v>1511</v>
      </c>
      <c r="J167" s="217" t="s">
        <v>1433</v>
      </c>
    </row>
    <row r="168" spans="3:10" x14ac:dyDescent="0.25">
      <c r="C168" s="146" t="s">
        <v>120</v>
      </c>
      <c r="D168" t="s">
        <v>395</v>
      </c>
      <c r="E168" s="146" t="s">
        <v>243</v>
      </c>
      <c r="F168" t="s">
        <v>251</v>
      </c>
      <c r="I168" s="146" t="s">
        <v>1512</v>
      </c>
      <c r="J168" s="217" t="s">
        <v>1434</v>
      </c>
    </row>
    <row r="169" spans="3:10" x14ac:dyDescent="0.25">
      <c r="C169" s="146" t="s">
        <v>121</v>
      </c>
      <c r="D169" t="s">
        <v>396</v>
      </c>
      <c r="E169" s="146" t="s">
        <v>244</v>
      </c>
      <c r="F169" t="s">
        <v>252</v>
      </c>
      <c r="I169" s="146" t="s">
        <v>1330</v>
      </c>
      <c r="J169" s="217" t="s">
        <v>1263</v>
      </c>
    </row>
    <row r="170" spans="3:10" x14ac:dyDescent="0.25">
      <c r="C170" s="146" t="s">
        <v>1129</v>
      </c>
      <c r="D170" t="s">
        <v>1116</v>
      </c>
      <c r="E170" s="146" t="s">
        <v>245</v>
      </c>
      <c r="F170" t="s">
        <v>253</v>
      </c>
      <c r="I170" s="146" t="s">
        <v>1350</v>
      </c>
      <c r="J170" s="217" t="s">
        <v>1265</v>
      </c>
    </row>
    <row r="171" spans="3:10" x14ac:dyDescent="0.25">
      <c r="C171" s="146" t="s">
        <v>122</v>
      </c>
      <c r="D171" t="s">
        <v>397</v>
      </c>
      <c r="E171" s="146" t="s">
        <v>246</v>
      </c>
      <c r="F171" t="s">
        <v>254</v>
      </c>
      <c r="J171" s="217"/>
    </row>
    <row r="172" spans="3:10" x14ac:dyDescent="0.25">
      <c r="C172" s="146" t="s">
        <v>1130</v>
      </c>
      <c r="D172" t="s">
        <v>1118</v>
      </c>
      <c r="E172" s="146" t="s">
        <v>1107</v>
      </c>
      <c r="F172" t="s">
        <v>255</v>
      </c>
      <c r="I172" s="148" t="s">
        <v>1333</v>
      </c>
      <c r="J172" s="217"/>
    </row>
    <row r="173" spans="3:10" x14ac:dyDescent="0.25">
      <c r="C173" s="146" t="s">
        <v>1343</v>
      </c>
      <c r="D173" t="s">
        <v>1344</v>
      </c>
      <c r="E173" s="146" t="s">
        <v>247</v>
      </c>
      <c r="F173" t="s">
        <v>454</v>
      </c>
      <c r="J173" s="217"/>
    </row>
    <row r="174" spans="3:10" x14ac:dyDescent="0.25">
      <c r="E174" s="146" t="s">
        <v>1108</v>
      </c>
      <c r="F174" t="s">
        <v>257</v>
      </c>
      <c r="I174" s="146" t="s">
        <v>1384</v>
      </c>
      <c r="J174" s="217" t="s">
        <v>1423</v>
      </c>
    </row>
    <row r="175" spans="3:10" x14ac:dyDescent="0.25">
      <c r="C175" s="145" t="s">
        <v>118</v>
      </c>
      <c r="E175" s="146" t="s">
        <v>1186</v>
      </c>
      <c r="F175" t="s">
        <v>1187</v>
      </c>
      <c r="I175" s="146" t="s">
        <v>1385</v>
      </c>
      <c r="J175" s="217" t="s">
        <v>1424</v>
      </c>
    </row>
    <row r="176" spans="3:10" ht="16.5" x14ac:dyDescent="0.3">
      <c r="C176" s="146" t="s">
        <v>119</v>
      </c>
      <c r="D176" t="s">
        <v>398</v>
      </c>
      <c r="E176" s="146" t="s">
        <v>1102</v>
      </c>
      <c r="F176" t="s">
        <v>975</v>
      </c>
      <c r="I176" s="146" t="s">
        <v>1386</v>
      </c>
      <c r="J176" s="217" t="s">
        <v>1425</v>
      </c>
    </row>
    <row r="177" spans="3:10" x14ac:dyDescent="0.25">
      <c r="C177" s="146" t="s">
        <v>120</v>
      </c>
      <c r="D177" t="s">
        <v>399</v>
      </c>
      <c r="E177" s="146" t="s">
        <v>1103</v>
      </c>
      <c r="F177" t="s">
        <v>1104</v>
      </c>
      <c r="I177" s="146" t="s">
        <v>1387</v>
      </c>
      <c r="J177" s="217" t="s">
        <v>1426</v>
      </c>
    </row>
    <row r="178" spans="3:10" x14ac:dyDescent="0.25">
      <c r="C178" s="146" t="s">
        <v>121</v>
      </c>
      <c r="D178" t="s">
        <v>400</v>
      </c>
      <c r="E178" s="146" t="s">
        <v>248</v>
      </c>
      <c r="F178" t="s">
        <v>455</v>
      </c>
      <c r="I178" s="146" t="s">
        <v>1388</v>
      </c>
      <c r="J178" s="217" t="s">
        <v>1427</v>
      </c>
    </row>
    <row r="179" spans="3:10" x14ac:dyDescent="0.25">
      <c r="C179" s="146" t="s">
        <v>1129</v>
      </c>
      <c r="D179" t="s">
        <v>1117</v>
      </c>
      <c r="E179" s="146" t="s">
        <v>249</v>
      </c>
      <c r="F179" t="s">
        <v>456</v>
      </c>
      <c r="I179" s="146" t="s">
        <v>1389</v>
      </c>
      <c r="J179" s="217" t="s">
        <v>1428</v>
      </c>
    </row>
    <row r="180" spans="3:10" x14ac:dyDescent="0.25">
      <c r="C180" s="146" t="s">
        <v>122</v>
      </c>
      <c r="D180" t="s">
        <v>401</v>
      </c>
      <c r="E180" s="146" t="s">
        <v>250</v>
      </c>
      <c r="F180" t="s">
        <v>258</v>
      </c>
      <c r="I180" s="146" t="s">
        <v>1507</v>
      </c>
      <c r="J180" s="217" t="s">
        <v>1435</v>
      </c>
    </row>
    <row r="181" spans="3:10" x14ac:dyDescent="0.25">
      <c r="C181" s="146" t="s">
        <v>1130</v>
      </c>
      <c r="D181" t="s">
        <v>1119</v>
      </c>
      <c r="I181" s="146" t="s">
        <v>1508</v>
      </c>
      <c r="J181" s="217" t="s">
        <v>1436</v>
      </c>
    </row>
    <row r="182" spans="3:10" x14ac:dyDescent="0.25">
      <c r="C182" s="146" t="s">
        <v>1343</v>
      </c>
      <c r="D182" t="s">
        <v>1345</v>
      </c>
      <c r="E182" s="145" t="s">
        <v>224</v>
      </c>
      <c r="I182" s="146" t="s">
        <v>1509</v>
      </c>
      <c r="J182" s="217" t="s">
        <v>1437</v>
      </c>
    </row>
    <row r="183" spans="3:10" x14ac:dyDescent="0.25">
      <c r="E183" s="146" t="s">
        <v>461</v>
      </c>
      <c r="F183" t="s">
        <v>463</v>
      </c>
      <c r="I183" s="146" t="s">
        <v>1510</v>
      </c>
      <c r="J183" s="217" t="s">
        <v>1438</v>
      </c>
    </row>
    <row r="184" spans="3:10" x14ac:dyDescent="0.25">
      <c r="C184" s="145" t="s">
        <v>123</v>
      </c>
      <c r="E184" s="146" t="s">
        <v>462</v>
      </c>
      <c r="F184" t="s">
        <v>518</v>
      </c>
      <c r="I184" s="146" t="s">
        <v>1511</v>
      </c>
      <c r="J184" s="217" t="s">
        <v>1439</v>
      </c>
    </row>
    <row r="185" spans="3:10" x14ac:dyDescent="0.25">
      <c r="C185" s="146" t="s">
        <v>81</v>
      </c>
      <c r="D185" t="s">
        <v>124</v>
      </c>
      <c r="I185" s="146" t="s">
        <v>1512</v>
      </c>
      <c r="J185" s="217" t="s">
        <v>1440</v>
      </c>
    </row>
    <row r="186" spans="3:10" x14ac:dyDescent="0.25">
      <c r="C186" s="146" t="s">
        <v>117</v>
      </c>
      <c r="D186" t="s">
        <v>125</v>
      </c>
      <c r="E186" s="145" t="s">
        <v>225</v>
      </c>
      <c r="I186" s="146" t="s">
        <v>1330</v>
      </c>
      <c r="J186" s="217" t="s">
        <v>1264</v>
      </c>
    </row>
    <row r="187" spans="3:10" x14ac:dyDescent="0.25">
      <c r="E187" s="146" t="s">
        <v>465</v>
      </c>
      <c r="F187" t="s">
        <v>464</v>
      </c>
      <c r="I187" s="146" t="s">
        <v>1350</v>
      </c>
      <c r="J187" s="217" t="s">
        <v>1266</v>
      </c>
    </row>
    <row r="188" spans="3:10" x14ac:dyDescent="0.25">
      <c r="C188" s="145" t="s">
        <v>124</v>
      </c>
      <c r="J188" s="217"/>
    </row>
    <row r="189" spans="3:10" x14ac:dyDescent="0.25">
      <c r="E189" s="145" t="s">
        <v>230</v>
      </c>
      <c r="J189" s="217"/>
    </row>
    <row r="190" spans="3:10" x14ac:dyDescent="0.25">
      <c r="E190" s="146" t="s">
        <v>467</v>
      </c>
      <c r="F190" t="s">
        <v>466</v>
      </c>
      <c r="I190" s="148" t="s">
        <v>1336</v>
      </c>
      <c r="J190" s="217"/>
    </row>
    <row r="191" spans="3:10" x14ac:dyDescent="0.25">
      <c r="E191" s="146" t="s">
        <v>469</v>
      </c>
      <c r="F191" t="s">
        <v>475</v>
      </c>
      <c r="J191" s="217"/>
    </row>
    <row r="192" spans="3:10" x14ac:dyDescent="0.25">
      <c r="E192" s="146" t="s">
        <v>470</v>
      </c>
      <c r="F192" t="s">
        <v>476</v>
      </c>
      <c r="I192" s="146" t="s">
        <v>1384</v>
      </c>
      <c r="J192" s="217" t="s">
        <v>1454</v>
      </c>
    </row>
    <row r="193" spans="5:10" x14ac:dyDescent="0.25">
      <c r="E193" s="146" t="s">
        <v>471</v>
      </c>
      <c r="F193" t="s">
        <v>468</v>
      </c>
      <c r="I193" s="146" t="s">
        <v>1385</v>
      </c>
      <c r="J193" s="217" t="s">
        <v>1455</v>
      </c>
    </row>
    <row r="194" spans="5:10" x14ac:dyDescent="0.25">
      <c r="E194" s="146" t="s">
        <v>472</v>
      </c>
      <c r="F194" t="s">
        <v>477</v>
      </c>
      <c r="I194" s="146" t="s">
        <v>1386</v>
      </c>
      <c r="J194" s="217" t="s">
        <v>1456</v>
      </c>
    </row>
    <row r="195" spans="5:10" x14ac:dyDescent="0.25">
      <c r="E195" s="146" t="s">
        <v>473</v>
      </c>
      <c r="F195" t="s">
        <v>478</v>
      </c>
      <c r="I195" s="146" t="s">
        <v>1387</v>
      </c>
      <c r="J195" s="217" t="s">
        <v>1457</v>
      </c>
    </row>
    <row r="196" spans="5:10" x14ac:dyDescent="0.25">
      <c r="I196" s="146" t="s">
        <v>1388</v>
      </c>
      <c r="J196" s="217" t="s">
        <v>1458</v>
      </c>
    </row>
    <row r="197" spans="5:10" x14ac:dyDescent="0.25">
      <c r="I197" s="146" t="s">
        <v>1389</v>
      </c>
      <c r="J197" s="217" t="s">
        <v>1459</v>
      </c>
    </row>
    <row r="198" spans="5:10" x14ac:dyDescent="0.25">
      <c r="I198" s="146" t="s">
        <v>1520</v>
      </c>
      <c r="J198" s="217" t="s">
        <v>1460</v>
      </c>
    </row>
    <row r="199" spans="5:10" x14ac:dyDescent="0.25">
      <c r="I199" s="146" t="s">
        <v>1513</v>
      </c>
      <c r="J199" s="217" t="s">
        <v>1461</v>
      </c>
    </row>
    <row r="200" spans="5:10" x14ac:dyDescent="0.25">
      <c r="I200" s="146" t="s">
        <v>1514</v>
      </c>
      <c r="J200" s="217" t="s">
        <v>1462</v>
      </c>
    </row>
    <row r="201" spans="5:10" x14ac:dyDescent="0.25">
      <c r="I201" s="146" t="s">
        <v>1515</v>
      </c>
      <c r="J201" s="217" t="s">
        <v>1463</v>
      </c>
    </row>
    <row r="202" spans="5:10" x14ac:dyDescent="0.25">
      <c r="I202" s="146" t="s">
        <v>1516</v>
      </c>
      <c r="J202" s="217" t="s">
        <v>1464</v>
      </c>
    </row>
    <row r="203" spans="5:10" x14ac:dyDescent="0.25">
      <c r="I203" s="146" t="s">
        <v>1517</v>
      </c>
      <c r="J203" s="217" t="s">
        <v>1465</v>
      </c>
    </row>
    <row r="204" spans="5:10" x14ac:dyDescent="0.25">
      <c r="I204" s="146" t="s">
        <v>1518</v>
      </c>
      <c r="J204" s="217" t="s">
        <v>1339</v>
      </c>
    </row>
    <row r="205" spans="5:10" x14ac:dyDescent="0.25">
      <c r="I205" s="146" t="s">
        <v>1370</v>
      </c>
      <c r="J205" s="217" t="s">
        <v>1341</v>
      </c>
    </row>
    <row r="206" spans="5:10" x14ac:dyDescent="0.25">
      <c r="J206" s="217"/>
    </row>
    <row r="207" spans="5:10" x14ac:dyDescent="0.25">
      <c r="I207" s="148" t="s">
        <v>1337</v>
      </c>
      <c r="J207" s="217"/>
    </row>
    <row r="208" spans="5:10" x14ac:dyDescent="0.25">
      <c r="J208" s="217"/>
    </row>
    <row r="209" spans="3:10" x14ac:dyDescent="0.25">
      <c r="I209" s="146" t="s">
        <v>1384</v>
      </c>
      <c r="J209" s="217" t="s">
        <v>1468</v>
      </c>
    </row>
    <row r="210" spans="3:10" x14ac:dyDescent="0.25">
      <c r="I210" s="146" t="s">
        <v>1385</v>
      </c>
      <c r="J210" s="217" t="s">
        <v>1469</v>
      </c>
    </row>
    <row r="211" spans="3:10" x14ac:dyDescent="0.25">
      <c r="I211" s="146" t="s">
        <v>1386</v>
      </c>
      <c r="J211" s="217" t="s">
        <v>1470</v>
      </c>
    </row>
    <row r="212" spans="3:10" x14ac:dyDescent="0.25">
      <c r="I212" s="146" t="s">
        <v>1387</v>
      </c>
      <c r="J212" s="217" t="s">
        <v>1471</v>
      </c>
    </row>
    <row r="213" spans="3:10" x14ac:dyDescent="0.25">
      <c r="I213" s="146" t="s">
        <v>1388</v>
      </c>
      <c r="J213" s="217" t="s">
        <v>1472</v>
      </c>
    </row>
    <row r="214" spans="3:10" x14ac:dyDescent="0.25">
      <c r="I214" s="146" t="s">
        <v>1389</v>
      </c>
      <c r="J214" s="217" t="s">
        <v>1473</v>
      </c>
    </row>
    <row r="215" spans="3:10" x14ac:dyDescent="0.25">
      <c r="I215" s="146" t="s">
        <v>1519</v>
      </c>
      <c r="J215" s="217" t="s">
        <v>1474</v>
      </c>
    </row>
    <row r="216" spans="3:10" x14ac:dyDescent="0.25">
      <c r="I216" s="146" t="s">
        <v>1513</v>
      </c>
      <c r="J216" s="217" t="s">
        <v>1475</v>
      </c>
    </row>
    <row r="217" spans="3:10" x14ac:dyDescent="0.25">
      <c r="I217" s="146" t="s">
        <v>1514</v>
      </c>
      <c r="J217" s="217" t="s">
        <v>1476</v>
      </c>
    </row>
    <row r="218" spans="3:10" x14ac:dyDescent="0.25">
      <c r="I218" s="146" t="s">
        <v>1515</v>
      </c>
      <c r="J218" s="217" t="s">
        <v>1477</v>
      </c>
    </row>
    <row r="219" spans="3:10" x14ac:dyDescent="0.25">
      <c r="I219" s="146" t="s">
        <v>1516</v>
      </c>
      <c r="J219" s="217" t="s">
        <v>1478</v>
      </c>
    </row>
    <row r="220" spans="3:10" x14ac:dyDescent="0.25">
      <c r="I220" s="146" t="s">
        <v>1517</v>
      </c>
      <c r="J220" s="217" t="s">
        <v>1479</v>
      </c>
    </row>
    <row r="221" spans="3:10" x14ac:dyDescent="0.25">
      <c r="I221" s="146" t="s">
        <v>1518</v>
      </c>
      <c r="J221" s="217" t="s">
        <v>1340</v>
      </c>
    </row>
    <row r="222" spans="3:10" x14ac:dyDescent="0.25">
      <c r="C222" s="146" t="s">
        <v>105</v>
      </c>
      <c r="D222" t="s">
        <v>364</v>
      </c>
      <c r="I222" s="146" t="s">
        <v>1370</v>
      </c>
      <c r="J222" s="217" t="s">
        <v>1342</v>
      </c>
    </row>
    <row r="223" spans="3:10" x14ac:dyDescent="0.25">
      <c r="C223" s="146" t="s">
        <v>106</v>
      </c>
      <c r="D223" t="s">
        <v>365</v>
      </c>
      <c r="J223" s="217"/>
    </row>
    <row r="224" spans="3:10" x14ac:dyDescent="0.25">
      <c r="C224" s="146" t="s">
        <v>107</v>
      </c>
      <c r="D224" t="s">
        <v>366</v>
      </c>
      <c r="J224" s="217"/>
    </row>
    <row r="225" spans="3:10" x14ac:dyDescent="0.25">
      <c r="C225" s="146" t="s">
        <v>108</v>
      </c>
      <c r="D225" t="s">
        <v>367</v>
      </c>
      <c r="J225" s="217"/>
    </row>
    <row r="226" spans="3:10" x14ac:dyDescent="0.25">
      <c r="J226" s="217"/>
    </row>
  </sheetData>
  <sheetProtection selectLockedCells="1" selectUnlockedCells="1"/>
  <phoneticPr fontId="12" type="noConversion"/>
  <printOptions gridLines="1"/>
  <pageMargins left="0.7" right="0.7" top="0.75" bottom="0.75" header="0.3" footer="0.3"/>
  <pageSetup paperSize="3" scale="58" fitToHeight="3" orientation="landscape"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
  <dimension ref="A1:E557"/>
  <sheetViews>
    <sheetView zoomScaleNormal="100" workbookViewId="0">
      <pane ySplit="1" topLeftCell="A248" activePane="bottomLeft" state="frozen"/>
      <selection activeCell="A2" sqref="A2:A3"/>
      <selection pane="bottomLeft" activeCell="E266" sqref="E266"/>
    </sheetView>
  </sheetViews>
  <sheetFormatPr defaultRowHeight="15" x14ac:dyDescent="0.25"/>
  <cols>
    <col min="1" max="1" width="12.5703125" customWidth="1"/>
    <col min="3" max="3" width="73.5703125" customWidth="1"/>
    <col min="5" max="5" width="9.140625" style="30" customWidth="1"/>
  </cols>
  <sheetData>
    <row r="1" spans="1:5" x14ac:dyDescent="0.25">
      <c r="A1" t="s">
        <v>1602</v>
      </c>
      <c r="B1" t="s">
        <v>269</v>
      </c>
      <c r="C1" t="s">
        <v>29</v>
      </c>
      <c r="D1" t="s">
        <v>270</v>
      </c>
      <c r="E1" s="30" t="s">
        <v>688</v>
      </c>
    </row>
    <row r="2" spans="1:5" x14ac:dyDescent="0.25">
      <c r="A2" t="s">
        <v>261</v>
      </c>
      <c r="B2">
        <v>8000</v>
      </c>
      <c r="C2" t="s">
        <v>689</v>
      </c>
      <c r="D2">
        <v>28</v>
      </c>
    </row>
    <row r="3" spans="1:5" x14ac:dyDescent="0.25">
      <c r="A3" t="s">
        <v>272</v>
      </c>
      <c r="B3">
        <v>8009</v>
      </c>
      <c r="C3" t="s">
        <v>698</v>
      </c>
      <c r="D3">
        <v>63</v>
      </c>
    </row>
    <row r="4" spans="1:5" x14ac:dyDescent="0.25">
      <c r="A4" t="s">
        <v>365</v>
      </c>
      <c r="B4">
        <v>8110</v>
      </c>
      <c r="C4" t="s">
        <v>1206</v>
      </c>
      <c r="D4">
        <v>62</v>
      </c>
    </row>
    <row r="5" spans="1:5" x14ac:dyDescent="0.25">
      <c r="A5" t="s">
        <v>366</v>
      </c>
      <c r="B5">
        <v>909</v>
      </c>
      <c r="C5" t="s">
        <v>1207</v>
      </c>
      <c r="D5">
        <v>92</v>
      </c>
    </row>
    <row r="6" spans="1:5" x14ac:dyDescent="0.25">
      <c r="A6" t="s">
        <v>367</v>
      </c>
      <c r="B6">
        <v>913</v>
      </c>
      <c r="C6" t="s">
        <v>1208</v>
      </c>
      <c r="D6">
        <v>129</v>
      </c>
    </row>
    <row r="7" spans="1:5" x14ac:dyDescent="0.25">
      <c r="A7" t="s">
        <v>368</v>
      </c>
      <c r="B7">
        <v>8119</v>
      </c>
      <c r="C7" t="s">
        <v>1209</v>
      </c>
      <c r="D7">
        <v>173</v>
      </c>
      <c r="E7" s="30">
        <v>25</v>
      </c>
    </row>
    <row r="8" spans="1:5" x14ac:dyDescent="0.25">
      <c r="A8" t="s">
        <v>369</v>
      </c>
      <c r="B8">
        <v>8121</v>
      </c>
      <c r="C8" t="s">
        <v>1210</v>
      </c>
      <c r="D8">
        <v>189</v>
      </c>
      <c r="E8" s="30">
        <v>25</v>
      </c>
    </row>
    <row r="9" spans="1:5" x14ac:dyDescent="0.25">
      <c r="A9" t="s">
        <v>370</v>
      </c>
      <c r="B9">
        <v>971</v>
      </c>
      <c r="C9" t="s">
        <v>1211</v>
      </c>
      <c r="D9">
        <v>232</v>
      </c>
      <c r="E9" s="30">
        <v>40</v>
      </c>
    </row>
    <row r="10" spans="1:5" x14ac:dyDescent="0.25">
      <c r="A10" t="s">
        <v>371</v>
      </c>
      <c r="B10">
        <v>8123</v>
      </c>
      <c r="C10" t="s">
        <v>1212</v>
      </c>
      <c r="D10">
        <v>290</v>
      </c>
      <c r="E10" s="30">
        <v>40</v>
      </c>
    </row>
    <row r="11" spans="1:5" x14ac:dyDescent="0.25">
      <c r="A11" t="s">
        <v>372</v>
      </c>
      <c r="B11">
        <v>8125</v>
      </c>
      <c r="C11" t="s">
        <v>1213</v>
      </c>
      <c r="D11">
        <v>370</v>
      </c>
      <c r="E11" s="30">
        <v>55</v>
      </c>
    </row>
    <row r="12" spans="1:5" x14ac:dyDescent="0.25">
      <c r="A12" t="s">
        <v>373</v>
      </c>
      <c r="B12">
        <v>8129</v>
      </c>
      <c r="C12" t="s">
        <v>1214</v>
      </c>
      <c r="D12">
        <v>410</v>
      </c>
      <c r="E12" s="30">
        <v>55</v>
      </c>
    </row>
    <row r="13" spans="1:5" x14ac:dyDescent="0.25">
      <c r="A13" t="s">
        <v>374</v>
      </c>
      <c r="B13">
        <v>8136</v>
      </c>
      <c r="C13" t="s">
        <v>865</v>
      </c>
      <c r="D13">
        <v>812</v>
      </c>
      <c r="E13" s="30">
        <v>65</v>
      </c>
    </row>
    <row r="14" spans="1:5" x14ac:dyDescent="0.25">
      <c r="A14" t="s">
        <v>273</v>
      </c>
      <c r="B14">
        <v>8010</v>
      </c>
      <c r="C14" t="s">
        <v>699</v>
      </c>
      <c r="D14">
        <v>103</v>
      </c>
    </row>
    <row r="15" spans="1:5" x14ac:dyDescent="0.25">
      <c r="A15" t="s">
        <v>375</v>
      </c>
      <c r="B15">
        <v>951</v>
      </c>
      <c r="C15" t="s">
        <v>1204</v>
      </c>
      <c r="D15">
        <v>418</v>
      </c>
      <c r="E15" s="30">
        <v>10</v>
      </c>
    </row>
    <row r="16" spans="1:5" x14ac:dyDescent="0.25">
      <c r="A16" t="s">
        <v>376</v>
      </c>
      <c r="B16">
        <v>8120</v>
      </c>
      <c r="C16" t="s">
        <v>1209</v>
      </c>
      <c r="D16">
        <v>173</v>
      </c>
      <c r="E16" s="30">
        <v>6</v>
      </c>
    </row>
    <row r="17" spans="1:5" x14ac:dyDescent="0.25">
      <c r="A17" t="s">
        <v>377</v>
      </c>
      <c r="B17">
        <v>8122</v>
      </c>
      <c r="C17" t="s">
        <v>1210</v>
      </c>
      <c r="D17">
        <v>191</v>
      </c>
      <c r="E17" s="30">
        <v>6</v>
      </c>
    </row>
    <row r="18" spans="1:5" x14ac:dyDescent="0.25">
      <c r="A18" t="s">
        <v>378</v>
      </c>
      <c r="B18">
        <v>972</v>
      </c>
      <c r="C18" t="s">
        <v>1211</v>
      </c>
      <c r="D18">
        <v>232</v>
      </c>
      <c r="E18" s="30">
        <v>8</v>
      </c>
    </row>
    <row r="19" spans="1:5" x14ac:dyDescent="0.25">
      <c r="A19" t="s">
        <v>379</v>
      </c>
      <c r="B19">
        <v>8124</v>
      </c>
      <c r="C19" t="s">
        <v>1212</v>
      </c>
      <c r="D19">
        <v>290</v>
      </c>
      <c r="E19" s="30">
        <v>8</v>
      </c>
    </row>
    <row r="20" spans="1:5" x14ac:dyDescent="0.25">
      <c r="A20" t="s">
        <v>380</v>
      </c>
      <c r="B20">
        <v>8126</v>
      </c>
      <c r="C20" t="s">
        <v>1213</v>
      </c>
      <c r="D20">
        <v>370</v>
      </c>
      <c r="E20" s="30">
        <v>12</v>
      </c>
    </row>
    <row r="21" spans="1:5" x14ac:dyDescent="0.25">
      <c r="A21" t="s">
        <v>274</v>
      </c>
      <c r="B21">
        <v>8011</v>
      </c>
      <c r="C21" t="s">
        <v>700</v>
      </c>
      <c r="D21">
        <v>125</v>
      </c>
    </row>
    <row r="22" spans="1:5" x14ac:dyDescent="0.25">
      <c r="A22" t="s">
        <v>381</v>
      </c>
      <c r="B22">
        <v>8130</v>
      </c>
      <c r="C22" t="s">
        <v>1214</v>
      </c>
      <c r="D22">
        <v>410</v>
      </c>
      <c r="E22" s="30">
        <v>12</v>
      </c>
    </row>
    <row r="23" spans="1:5" x14ac:dyDescent="0.25">
      <c r="A23" t="s">
        <v>382</v>
      </c>
      <c r="B23">
        <v>8135</v>
      </c>
      <c r="C23" t="s">
        <v>865</v>
      </c>
      <c r="D23">
        <v>812</v>
      </c>
      <c r="E23" s="30">
        <v>15</v>
      </c>
    </row>
    <row r="24" spans="1:5" x14ac:dyDescent="0.25">
      <c r="A24" t="s">
        <v>383</v>
      </c>
      <c r="B24">
        <v>950</v>
      </c>
      <c r="C24" t="s">
        <v>1204</v>
      </c>
      <c r="D24">
        <v>418</v>
      </c>
      <c r="E24" s="30">
        <v>5</v>
      </c>
    </row>
    <row r="25" spans="1:5" x14ac:dyDescent="0.25">
      <c r="A25" t="s">
        <v>384</v>
      </c>
      <c r="B25">
        <v>8131</v>
      </c>
      <c r="C25" t="s">
        <v>1215</v>
      </c>
      <c r="D25">
        <v>425</v>
      </c>
      <c r="E25" s="30">
        <v>55</v>
      </c>
    </row>
    <row r="26" spans="1:5" x14ac:dyDescent="0.25">
      <c r="A26" t="s">
        <v>385</v>
      </c>
      <c r="B26">
        <v>8133</v>
      </c>
      <c r="C26" t="s">
        <v>1216</v>
      </c>
      <c r="D26">
        <v>850</v>
      </c>
      <c r="E26" s="30">
        <v>110</v>
      </c>
    </row>
    <row r="27" spans="1:5" x14ac:dyDescent="0.25">
      <c r="A27" t="s">
        <v>386</v>
      </c>
      <c r="B27">
        <v>953</v>
      </c>
      <c r="C27" t="s">
        <v>1217</v>
      </c>
      <c r="D27">
        <v>935</v>
      </c>
      <c r="E27" s="30">
        <v>65</v>
      </c>
    </row>
    <row r="28" spans="1:5" x14ac:dyDescent="0.25">
      <c r="A28" t="s">
        <v>387</v>
      </c>
      <c r="B28">
        <v>955</v>
      </c>
      <c r="C28" t="s">
        <v>1218</v>
      </c>
      <c r="D28">
        <v>1870</v>
      </c>
      <c r="E28" s="30">
        <v>130</v>
      </c>
    </row>
    <row r="29" spans="1:5" x14ac:dyDescent="0.25">
      <c r="A29" t="s">
        <v>388</v>
      </c>
      <c r="B29">
        <v>957</v>
      </c>
      <c r="C29" t="s">
        <v>1219</v>
      </c>
      <c r="D29">
        <v>2805</v>
      </c>
      <c r="E29" s="30">
        <v>195</v>
      </c>
    </row>
    <row r="30" spans="1:5" x14ac:dyDescent="0.25">
      <c r="A30" t="s">
        <v>389</v>
      </c>
      <c r="B30">
        <v>8132</v>
      </c>
      <c r="C30" t="s">
        <v>1215</v>
      </c>
      <c r="D30">
        <v>425</v>
      </c>
      <c r="E30" s="30">
        <v>12</v>
      </c>
    </row>
    <row r="31" spans="1:5" x14ac:dyDescent="0.25">
      <c r="A31" t="s">
        <v>390</v>
      </c>
      <c r="B31">
        <v>8134</v>
      </c>
      <c r="C31" t="s">
        <v>1216</v>
      </c>
      <c r="D31">
        <v>850</v>
      </c>
      <c r="E31" s="30">
        <v>24</v>
      </c>
    </row>
    <row r="32" spans="1:5" x14ac:dyDescent="0.25">
      <c r="A32" t="s">
        <v>275</v>
      </c>
      <c r="B32">
        <v>8012</v>
      </c>
      <c r="C32" t="s">
        <v>701</v>
      </c>
      <c r="D32">
        <v>46</v>
      </c>
    </row>
    <row r="33" spans="1:5" x14ac:dyDescent="0.25">
      <c r="A33" t="s">
        <v>391</v>
      </c>
      <c r="B33">
        <v>952</v>
      </c>
      <c r="C33" t="s">
        <v>1217</v>
      </c>
      <c r="D33">
        <v>935</v>
      </c>
      <c r="E33" s="30">
        <v>15</v>
      </c>
    </row>
    <row r="34" spans="1:5" x14ac:dyDescent="0.25">
      <c r="A34" t="s">
        <v>392</v>
      </c>
      <c r="B34">
        <v>954</v>
      </c>
      <c r="C34" t="s">
        <v>1218</v>
      </c>
      <c r="D34">
        <v>1870</v>
      </c>
      <c r="E34" s="30">
        <v>30</v>
      </c>
    </row>
    <row r="35" spans="1:5" x14ac:dyDescent="0.25">
      <c r="A35" t="s">
        <v>393</v>
      </c>
      <c r="B35">
        <v>956</v>
      </c>
      <c r="C35" t="s">
        <v>1219</v>
      </c>
      <c r="D35">
        <v>2805</v>
      </c>
      <c r="E35" s="30">
        <v>45</v>
      </c>
    </row>
    <row r="36" spans="1:5" x14ac:dyDescent="0.25">
      <c r="A36" t="s">
        <v>394</v>
      </c>
      <c r="B36">
        <v>959</v>
      </c>
      <c r="C36" t="s">
        <v>867</v>
      </c>
      <c r="D36">
        <v>25</v>
      </c>
      <c r="E36" s="30">
        <v>20</v>
      </c>
    </row>
    <row r="37" spans="1:5" x14ac:dyDescent="0.25">
      <c r="A37" t="s">
        <v>395</v>
      </c>
      <c r="B37">
        <v>961</v>
      </c>
      <c r="C37" t="s">
        <v>866</v>
      </c>
      <c r="D37">
        <v>100</v>
      </c>
      <c r="E37" s="30">
        <v>50</v>
      </c>
    </row>
    <row r="38" spans="1:5" x14ac:dyDescent="0.25">
      <c r="A38" t="s">
        <v>396</v>
      </c>
      <c r="B38">
        <v>963</v>
      </c>
      <c r="C38" t="s">
        <v>868</v>
      </c>
      <c r="D38">
        <v>200</v>
      </c>
      <c r="E38" s="30">
        <v>45</v>
      </c>
    </row>
    <row r="39" spans="1:5" x14ac:dyDescent="0.25">
      <c r="A39" t="s">
        <v>397</v>
      </c>
      <c r="B39">
        <v>965</v>
      </c>
      <c r="C39" t="s">
        <v>869</v>
      </c>
      <c r="D39">
        <v>300</v>
      </c>
      <c r="E39" s="30">
        <v>60</v>
      </c>
    </row>
    <row r="40" spans="1:5" x14ac:dyDescent="0.25">
      <c r="A40" t="s">
        <v>398</v>
      </c>
      <c r="B40">
        <v>958</v>
      </c>
      <c r="C40" t="s">
        <v>867</v>
      </c>
      <c r="D40">
        <v>25</v>
      </c>
      <c r="E40" s="30">
        <v>8</v>
      </c>
    </row>
    <row r="41" spans="1:5" x14ac:dyDescent="0.25">
      <c r="A41" t="s">
        <v>399</v>
      </c>
      <c r="B41">
        <v>960</v>
      </c>
      <c r="C41" t="s">
        <v>866</v>
      </c>
      <c r="D41">
        <v>100</v>
      </c>
      <c r="E41" s="30">
        <v>20</v>
      </c>
    </row>
    <row r="42" spans="1:5" x14ac:dyDescent="0.25">
      <c r="A42" t="s">
        <v>400</v>
      </c>
      <c r="B42">
        <v>962</v>
      </c>
      <c r="C42" t="s">
        <v>868</v>
      </c>
      <c r="D42">
        <v>200</v>
      </c>
      <c r="E42" s="30">
        <v>10</v>
      </c>
    </row>
    <row r="43" spans="1:5" x14ac:dyDescent="0.25">
      <c r="A43" t="s">
        <v>276</v>
      </c>
      <c r="B43">
        <v>8013</v>
      </c>
      <c r="C43" t="s">
        <v>702</v>
      </c>
      <c r="D43">
        <v>81</v>
      </c>
    </row>
    <row r="44" spans="1:5" x14ac:dyDescent="0.25">
      <c r="A44" t="s">
        <v>401</v>
      </c>
      <c r="B44">
        <v>964</v>
      </c>
      <c r="C44" t="s">
        <v>869</v>
      </c>
      <c r="D44">
        <v>300</v>
      </c>
      <c r="E44" s="30">
        <v>15</v>
      </c>
    </row>
    <row r="45" spans="1:5" x14ac:dyDescent="0.25">
      <c r="A45" t="s">
        <v>402</v>
      </c>
      <c r="B45">
        <v>8115</v>
      </c>
      <c r="C45" t="s">
        <v>1620</v>
      </c>
      <c r="D45">
        <v>43</v>
      </c>
    </row>
    <row r="46" spans="1:5" x14ac:dyDescent="0.25">
      <c r="A46" t="s">
        <v>403</v>
      </c>
      <c r="B46">
        <v>8116</v>
      </c>
      <c r="C46" t="s">
        <v>1621</v>
      </c>
      <c r="D46">
        <v>64</v>
      </c>
    </row>
    <row r="47" spans="1:5" x14ac:dyDescent="0.25">
      <c r="A47" t="s">
        <v>404</v>
      </c>
      <c r="B47">
        <v>8117</v>
      </c>
      <c r="C47" t="s">
        <v>1622</v>
      </c>
      <c r="D47">
        <v>86</v>
      </c>
      <c r="E47" s="135"/>
    </row>
    <row r="48" spans="1:5" x14ac:dyDescent="0.25">
      <c r="A48" t="s">
        <v>405</v>
      </c>
      <c r="B48">
        <v>8118</v>
      </c>
      <c r="C48" t="s">
        <v>1623</v>
      </c>
      <c r="D48">
        <v>126</v>
      </c>
      <c r="E48" s="135"/>
    </row>
    <row r="49" spans="1:4" x14ac:dyDescent="0.25">
      <c r="A49" t="s">
        <v>406</v>
      </c>
    </row>
    <row r="50" spans="1:4" x14ac:dyDescent="0.25">
      <c r="A50" t="s">
        <v>406</v>
      </c>
    </row>
    <row r="51" spans="1:4" x14ac:dyDescent="0.25">
      <c r="A51" t="s">
        <v>407</v>
      </c>
    </row>
    <row r="52" spans="1:4" x14ac:dyDescent="0.25">
      <c r="A52" t="s">
        <v>408</v>
      </c>
    </row>
    <row r="53" spans="1:4" x14ac:dyDescent="0.25">
      <c r="A53" t="s">
        <v>409</v>
      </c>
    </row>
    <row r="54" spans="1:4" x14ac:dyDescent="0.25">
      <c r="A54" t="s">
        <v>410</v>
      </c>
    </row>
    <row r="55" spans="1:4" x14ac:dyDescent="0.25">
      <c r="A55" t="s">
        <v>277</v>
      </c>
      <c r="B55">
        <v>8014</v>
      </c>
      <c r="C55" t="s">
        <v>703</v>
      </c>
      <c r="D55">
        <v>123</v>
      </c>
    </row>
    <row r="56" spans="1:4" x14ac:dyDescent="0.25">
      <c r="A56" t="s">
        <v>411</v>
      </c>
      <c r="B56">
        <v>996</v>
      </c>
      <c r="C56" t="s">
        <v>876</v>
      </c>
      <c r="D56">
        <v>840</v>
      </c>
    </row>
    <row r="57" spans="1:4" x14ac:dyDescent="0.25">
      <c r="A57" t="s">
        <v>412</v>
      </c>
      <c r="B57">
        <v>919</v>
      </c>
      <c r="C57" t="s">
        <v>870</v>
      </c>
      <c r="D57">
        <v>187</v>
      </c>
    </row>
    <row r="58" spans="1:4" x14ac:dyDescent="0.25">
      <c r="A58" t="s">
        <v>413</v>
      </c>
      <c r="B58">
        <v>925</v>
      </c>
      <c r="C58" t="s">
        <v>871</v>
      </c>
      <c r="D58">
        <v>240</v>
      </c>
    </row>
    <row r="59" spans="1:4" x14ac:dyDescent="0.25">
      <c r="A59" t="s">
        <v>414</v>
      </c>
      <c r="B59">
        <v>929</v>
      </c>
      <c r="C59" t="s">
        <v>872</v>
      </c>
      <c r="D59">
        <v>295</v>
      </c>
    </row>
    <row r="60" spans="1:4" x14ac:dyDescent="0.25">
      <c r="A60" t="s">
        <v>415</v>
      </c>
      <c r="B60">
        <v>931</v>
      </c>
      <c r="C60" t="s">
        <v>873</v>
      </c>
      <c r="D60">
        <v>365</v>
      </c>
    </row>
    <row r="61" spans="1:4" x14ac:dyDescent="0.25">
      <c r="A61" t="s">
        <v>416</v>
      </c>
      <c r="B61">
        <v>995</v>
      </c>
      <c r="C61" t="s">
        <v>874</v>
      </c>
      <c r="D61">
        <v>457</v>
      </c>
    </row>
    <row r="62" spans="1:4" x14ac:dyDescent="0.25">
      <c r="A62" t="s">
        <v>278</v>
      </c>
      <c r="B62">
        <v>8015</v>
      </c>
      <c r="C62" t="s">
        <v>704</v>
      </c>
      <c r="D62">
        <v>161</v>
      </c>
    </row>
    <row r="63" spans="1:4" x14ac:dyDescent="0.25">
      <c r="A63" t="s">
        <v>417</v>
      </c>
      <c r="B63">
        <v>945</v>
      </c>
      <c r="C63" t="s">
        <v>875</v>
      </c>
      <c r="D63">
        <v>665</v>
      </c>
    </row>
    <row r="64" spans="1:4" x14ac:dyDescent="0.25">
      <c r="A64" t="s">
        <v>418</v>
      </c>
      <c r="B64">
        <v>997</v>
      </c>
      <c r="C64" t="s">
        <v>1619</v>
      </c>
      <c r="D64">
        <v>1100</v>
      </c>
    </row>
    <row r="65" spans="1:5" x14ac:dyDescent="0.25">
      <c r="A65" t="s">
        <v>279</v>
      </c>
      <c r="B65">
        <v>8016</v>
      </c>
      <c r="C65" t="s">
        <v>705</v>
      </c>
      <c r="D65">
        <v>43</v>
      </c>
    </row>
    <row r="66" spans="1:5" x14ac:dyDescent="0.25">
      <c r="A66" t="s">
        <v>280</v>
      </c>
      <c r="B66">
        <v>8017</v>
      </c>
      <c r="C66" t="s">
        <v>706</v>
      </c>
      <c r="D66">
        <v>72</v>
      </c>
    </row>
    <row r="67" spans="1:5" x14ac:dyDescent="0.25">
      <c r="A67" t="s">
        <v>281</v>
      </c>
      <c r="B67">
        <v>8018</v>
      </c>
      <c r="C67" t="s">
        <v>707</v>
      </c>
      <c r="D67">
        <v>115</v>
      </c>
    </row>
    <row r="68" spans="1:5" x14ac:dyDescent="0.25">
      <c r="A68" t="s">
        <v>262</v>
      </c>
      <c r="B68">
        <v>8001</v>
      </c>
      <c r="C68" t="s">
        <v>690</v>
      </c>
      <c r="D68">
        <v>46</v>
      </c>
    </row>
    <row r="69" spans="1:5" x14ac:dyDescent="0.25">
      <c r="A69" t="s">
        <v>282</v>
      </c>
      <c r="B69">
        <v>8019</v>
      </c>
      <c r="C69" t="s">
        <v>708</v>
      </c>
      <c r="D69">
        <v>144</v>
      </c>
    </row>
    <row r="70" spans="1:5" x14ac:dyDescent="0.25">
      <c r="A70" t="s">
        <v>419</v>
      </c>
      <c r="B70">
        <v>1250</v>
      </c>
      <c r="C70" t="s">
        <v>877</v>
      </c>
      <c r="D70">
        <v>108</v>
      </c>
    </row>
    <row r="71" spans="1:5" x14ac:dyDescent="0.25">
      <c r="A71" t="s">
        <v>420</v>
      </c>
      <c r="B71">
        <v>1253</v>
      </c>
      <c r="C71" t="s">
        <v>878</v>
      </c>
      <c r="D71">
        <v>7</v>
      </c>
      <c r="E71" s="30">
        <v>8</v>
      </c>
    </row>
    <row r="72" spans="1:5" x14ac:dyDescent="0.25">
      <c r="A72" t="s">
        <v>421</v>
      </c>
      <c r="B72">
        <v>1255</v>
      </c>
      <c r="C72" t="s">
        <v>879</v>
      </c>
      <c r="D72">
        <v>15</v>
      </c>
      <c r="E72" s="30">
        <v>8</v>
      </c>
    </row>
    <row r="73" spans="1:5" x14ac:dyDescent="0.25">
      <c r="A73" t="s">
        <v>422</v>
      </c>
      <c r="B73">
        <v>8137</v>
      </c>
      <c r="C73" t="s">
        <v>880</v>
      </c>
      <c r="D73">
        <v>18</v>
      </c>
      <c r="E73" s="30">
        <v>10</v>
      </c>
    </row>
    <row r="74" spans="1:5" x14ac:dyDescent="0.25">
      <c r="A74" t="s">
        <v>423</v>
      </c>
      <c r="B74">
        <v>8138</v>
      </c>
      <c r="C74" t="s">
        <v>881</v>
      </c>
      <c r="D74">
        <v>24</v>
      </c>
      <c r="E74" s="30">
        <v>10</v>
      </c>
    </row>
    <row r="75" spans="1:5" x14ac:dyDescent="0.25">
      <c r="A75" t="s">
        <v>424</v>
      </c>
      <c r="B75">
        <v>8139</v>
      </c>
      <c r="C75" t="s">
        <v>882</v>
      </c>
      <c r="D75">
        <v>31</v>
      </c>
      <c r="E75" s="30">
        <v>10</v>
      </c>
    </row>
    <row r="76" spans="1:5" x14ac:dyDescent="0.25">
      <c r="A76" t="s">
        <v>425</v>
      </c>
      <c r="B76">
        <v>8140</v>
      </c>
      <c r="C76" t="s">
        <v>883</v>
      </c>
      <c r="D76">
        <v>36</v>
      </c>
      <c r="E76" s="30">
        <v>16</v>
      </c>
    </row>
    <row r="77" spans="1:5" x14ac:dyDescent="0.25">
      <c r="A77" t="s">
        <v>283</v>
      </c>
      <c r="B77">
        <v>8020</v>
      </c>
      <c r="C77" t="s">
        <v>709</v>
      </c>
      <c r="D77">
        <v>55</v>
      </c>
    </row>
    <row r="78" spans="1:5" x14ac:dyDescent="0.25">
      <c r="A78" t="s">
        <v>426</v>
      </c>
      <c r="B78">
        <v>8141</v>
      </c>
      <c r="C78" t="s">
        <v>884</v>
      </c>
      <c r="D78">
        <v>48</v>
      </c>
      <c r="E78" s="30">
        <v>16</v>
      </c>
    </row>
    <row r="79" spans="1:5" x14ac:dyDescent="0.25">
      <c r="A79" t="s">
        <v>427</v>
      </c>
      <c r="B79">
        <v>8142</v>
      </c>
      <c r="C79" t="s">
        <v>885</v>
      </c>
      <c r="D79">
        <v>60</v>
      </c>
      <c r="E79" s="30">
        <v>16</v>
      </c>
    </row>
    <row r="80" spans="1:5" x14ac:dyDescent="0.25">
      <c r="A80" t="s">
        <v>428</v>
      </c>
      <c r="B80">
        <v>1003</v>
      </c>
      <c r="C80" t="s">
        <v>886</v>
      </c>
      <c r="D80">
        <v>165</v>
      </c>
      <c r="E80" s="30">
        <v>25</v>
      </c>
    </row>
    <row r="81" spans="1:5" x14ac:dyDescent="0.25">
      <c r="A81" t="s">
        <v>429</v>
      </c>
      <c r="B81">
        <v>1001</v>
      </c>
      <c r="C81" t="s">
        <v>887</v>
      </c>
      <c r="D81">
        <v>310</v>
      </c>
      <c r="E81" s="30">
        <v>25</v>
      </c>
    </row>
    <row r="82" spans="1:5" x14ac:dyDescent="0.25">
      <c r="A82" t="s">
        <v>430</v>
      </c>
      <c r="B82">
        <v>1252</v>
      </c>
      <c r="C82" t="s">
        <v>878</v>
      </c>
      <c r="D82">
        <v>7</v>
      </c>
      <c r="E82" s="30">
        <v>3</v>
      </c>
    </row>
    <row r="83" spans="1:5" x14ac:dyDescent="0.25">
      <c r="A83" t="s">
        <v>431</v>
      </c>
      <c r="B83">
        <v>1254</v>
      </c>
      <c r="C83" t="s">
        <v>879</v>
      </c>
      <c r="D83">
        <v>15</v>
      </c>
      <c r="E83" s="30">
        <v>3.75</v>
      </c>
    </row>
    <row r="84" spans="1:5" x14ac:dyDescent="0.25">
      <c r="A84" t="s">
        <v>432</v>
      </c>
      <c r="B84">
        <v>1256</v>
      </c>
      <c r="C84" t="s">
        <v>880</v>
      </c>
      <c r="D84">
        <v>18</v>
      </c>
      <c r="E84" s="30">
        <v>4</v>
      </c>
    </row>
    <row r="85" spans="1:5" x14ac:dyDescent="0.25">
      <c r="A85" t="s">
        <v>433</v>
      </c>
      <c r="B85">
        <v>1258</v>
      </c>
      <c r="C85" t="s">
        <v>881</v>
      </c>
      <c r="D85">
        <v>24</v>
      </c>
      <c r="E85" s="30">
        <v>5</v>
      </c>
    </row>
    <row r="86" spans="1:5" x14ac:dyDescent="0.25">
      <c r="A86" t="s">
        <v>434</v>
      </c>
      <c r="B86">
        <v>1260</v>
      </c>
      <c r="C86" t="s">
        <v>882</v>
      </c>
      <c r="D86">
        <v>31</v>
      </c>
      <c r="E86" s="30">
        <v>5</v>
      </c>
    </row>
    <row r="87" spans="1:5" x14ac:dyDescent="0.25">
      <c r="A87" t="s">
        <v>435</v>
      </c>
      <c r="B87">
        <v>1262</v>
      </c>
      <c r="C87" t="s">
        <v>883</v>
      </c>
      <c r="D87">
        <v>36</v>
      </c>
      <c r="E87" s="30">
        <v>8</v>
      </c>
    </row>
    <row r="88" spans="1:5" x14ac:dyDescent="0.25">
      <c r="A88" t="s">
        <v>284</v>
      </c>
      <c r="B88">
        <v>8021</v>
      </c>
      <c r="C88" t="s">
        <v>710</v>
      </c>
      <c r="D88">
        <v>93</v>
      </c>
    </row>
    <row r="89" spans="1:5" x14ac:dyDescent="0.25">
      <c r="A89" t="s">
        <v>436</v>
      </c>
      <c r="B89">
        <v>1264</v>
      </c>
      <c r="C89" t="s">
        <v>884</v>
      </c>
      <c r="D89">
        <v>48</v>
      </c>
      <c r="E89" s="30">
        <v>8</v>
      </c>
    </row>
    <row r="90" spans="1:5" x14ac:dyDescent="0.25">
      <c r="A90" t="s">
        <v>437</v>
      </c>
      <c r="B90">
        <v>1266</v>
      </c>
      <c r="C90" t="s">
        <v>885</v>
      </c>
      <c r="D90">
        <v>60</v>
      </c>
      <c r="E90" s="30">
        <v>8</v>
      </c>
    </row>
    <row r="91" spans="1:5" x14ac:dyDescent="0.25">
      <c r="A91" t="s">
        <v>438</v>
      </c>
      <c r="B91">
        <v>1002</v>
      </c>
      <c r="C91" t="s">
        <v>886</v>
      </c>
      <c r="D91">
        <v>165</v>
      </c>
      <c r="E91" s="30">
        <v>15</v>
      </c>
    </row>
    <row r="92" spans="1:5" x14ac:dyDescent="0.25">
      <c r="A92" t="s">
        <v>439</v>
      </c>
      <c r="B92">
        <v>1000</v>
      </c>
      <c r="C92" t="s">
        <v>887</v>
      </c>
      <c r="D92">
        <v>310</v>
      </c>
      <c r="E92" s="30">
        <v>15</v>
      </c>
    </row>
    <row r="93" spans="1:5" x14ac:dyDescent="0.25">
      <c r="A93" t="s">
        <v>442</v>
      </c>
      <c r="B93">
        <v>1603</v>
      </c>
      <c r="C93" t="s">
        <v>1042</v>
      </c>
      <c r="D93">
        <v>15</v>
      </c>
      <c r="E93" s="30">
        <v>17.5</v>
      </c>
    </row>
    <row r="94" spans="1:5" x14ac:dyDescent="0.25">
      <c r="A94" t="s">
        <v>443</v>
      </c>
      <c r="B94">
        <v>1601</v>
      </c>
      <c r="C94" t="s">
        <v>1043</v>
      </c>
      <c r="D94">
        <v>23</v>
      </c>
      <c r="E94" s="30">
        <v>22</v>
      </c>
    </row>
    <row r="95" spans="1:5" x14ac:dyDescent="0.25">
      <c r="A95" t="s">
        <v>285</v>
      </c>
      <c r="B95">
        <v>8022</v>
      </c>
      <c r="C95" t="s">
        <v>711</v>
      </c>
      <c r="D95">
        <v>76</v>
      </c>
    </row>
    <row r="96" spans="1:5" x14ac:dyDescent="0.25">
      <c r="A96" t="s">
        <v>444</v>
      </c>
      <c r="B96">
        <v>1605</v>
      </c>
      <c r="C96" t="s">
        <v>1044</v>
      </c>
      <c r="D96">
        <v>80</v>
      </c>
      <c r="E96" s="30">
        <v>41</v>
      </c>
    </row>
    <row r="97" spans="1:5" x14ac:dyDescent="0.25">
      <c r="A97" t="s">
        <v>445</v>
      </c>
      <c r="B97">
        <v>1602</v>
      </c>
      <c r="C97" t="s">
        <v>1042</v>
      </c>
      <c r="D97">
        <v>15</v>
      </c>
      <c r="E97" s="30">
        <v>8.75</v>
      </c>
    </row>
    <row r="98" spans="1:5" x14ac:dyDescent="0.25">
      <c r="A98" t="s">
        <v>446</v>
      </c>
      <c r="B98">
        <v>1600</v>
      </c>
      <c r="C98" t="s">
        <v>1043</v>
      </c>
      <c r="D98">
        <v>23</v>
      </c>
      <c r="E98" s="30">
        <v>11</v>
      </c>
    </row>
    <row r="99" spans="1:5" x14ac:dyDescent="0.25">
      <c r="A99" t="s">
        <v>447</v>
      </c>
      <c r="B99">
        <v>1604</v>
      </c>
      <c r="C99" t="s">
        <v>1044</v>
      </c>
      <c r="D99">
        <v>80</v>
      </c>
      <c r="E99" s="30">
        <v>20.5</v>
      </c>
    </row>
    <row r="100" spans="1:5" x14ac:dyDescent="0.25">
      <c r="A100" t="s">
        <v>448</v>
      </c>
      <c r="B100">
        <v>4001</v>
      </c>
      <c r="C100" t="s">
        <v>213</v>
      </c>
      <c r="D100">
        <v>0</v>
      </c>
      <c r="E100" s="30">
        <v>12</v>
      </c>
    </row>
    <row r="101" spans="1:5" x14ac:dyDescent="0.25">
      <c r="A101" t="s">
        <v>449</v>
      </c>
      <c r="B101">
        <v>4003</v>
      </c>
      <c r="C101" t="s">
        <v>214</v>
      </c>
      <c r="D101">
        <v>0</v>
      </c>
      <c r="E101" s="30">
        <v>36</v>
      </c>
    </row>
    <row r="102" spans="1:5" x14ac:dyDescent="0.25">
      <c r="A102" t="s">
        <v>450</v>
      </c>
      <c r="B102">
        <v>4005</v>
      </c>
      <c r="C102" t="s">
        <v>215</v>
      </c>
      <c r="D102">
        <v>0</v>
      </c>
      <c r="E102" s="30">
        <v>12</v>
      </c>
    </row>
    <row r="103" spans="1:5" x14ac:dyDescent="0.25">
      <c r="A103" t="s">
        <v>286</v>
      </c>
      <c r="B103">
        <v>8023</v>
      </c>
      <c r="C103" t="s">
        <v>712</v>
      </c>
      <c r="D103">
        <v>130</v>
      </c>
    </row>
    <row r="104" spans="1:5" x14ac:dyDescent="0.25">
      <c r="A104" t="s">
        <v>451</v>
      </c>
    </row>
    <row r="105" spans="1:5" x14ac:dyDescent="0.25">
      <c r="A105" t="s">
        <v>452</v>
      </c>
    </row>
    <row r="106" spans="1:5" x14ac:dyDescent="0.25">
      <c r="A106" t="s">
        <v>453</v>
      </c>
      <c r="B106">
        <v>4004</v>
      </c>
      <c r="C106" t="s">
        <v>215</v>
      </c>
      <c r="D106">
        <v>0</v>
      </c>
      <c r="E106" s="30">
        <v>6</v>
      </c>
    </row>
    <row r="107" spans="1:5" x14ac:dyDescent="0.25">
      <c r="A107" t="s">
        <v>454</v>
      </c>
      <c r="B107">
        <v>117</v>
      </c>
      <c r="C107" t="s">
        <v>809</v>
      </c>
      <c r="D107">
        <v>192</v>
      </c>
    </row>
    <row r="108" spans="1:5" x14ac:dyDescent="0.25">
      <c r="A108" t="s">
        <v>455</v>
      </c>
      <c r="B108">
        <v>148</v>
      </c>
      <c r="C108" t="s">
        <v>816</v>
      </c>
      <c r="D108">
        <v>74</v>
      </c>
    </row>
    <row r="109" spans="1:5" x14ac:dyDescent="0.25">
      <c r="A109" t="s">
        <v>456</v>
      </c>
      <c r="B109">
        <v>149</v>
      </c>
      <c r="C109" t="s">
        <v>817</v>
      </c>
      <c r="D109">
        <v>37</v>
      </c>
    </row>
    <row r="110" spans="1:5" x14ac:dyDescent="0.25">
      <c r="A110" t="s">
        <v>475</v>
      </c>
      <c r="B110">
        <v>813</v>
      </c>
      <c r="C110" t="s">
        <v>831</v>
      </c>
      <c r="D110">
        <v>58</v>
      </c>
    </row>
    <row r="111" spans="1:5" x14ac:dyDescent="0.25">
      <c r="A111" t="s">
        <v>476</v>
      </c>
      <c r="B111">
        <v>814</v>
      </c>
      <c r="C111" t="s">
        <v>832</v>
      </c>
      <c r="D111">
        <v>109</v>
      </c>
    </row>
    <row r="112" spans="1:5" x14ac:dyDescent="0.25">
      <c r="A112" t="s">
        <v>477</v>
      </c>
      <c r="B112">
        <v>817</v>
      </c>
      <c r="C112" t="s">
        <v>835</v>
      </c>
      <c r="D112">
        <v>49</v>
      </c>
    </row>
    <row r="113" spans="1:4" x14ac:dyDescent="0.25">
      <c r="A113" t="s">
        <v>478</v>
      </c>
      <c r="B113">
        <v>818</v>
      </c>
      <c r="C113" t="s">
        <v>836</v>
      </c>
      <c r="D113">
        <v>160</v>
      </c>
    </row>
    <row r="114" spans="1:4" x14ac:dyDescent="0.25">
      <c r="A114" t="s">
        <v>287</v>
      </c>
      <c r="B114">
        <v>8024</v>
      </c>
      <c r="C114" t="s">
        <v>713</v>
      </c>
      <c r="D114">
        <v>195</v>
      </c>
    </row>
    <row r="115" spans="1:4" x14ac:dyDescent="0.25">
      <c r="A115" t="s">
        <v>479</v>
      </c>
      <c r="B115">
        <v>206</v>
      </c>
      <c r="C115" t="s">
        <v>780</v>
      </c>
      <c r="D115">
        <v>18</v>
      </c>
    </row>
    <row r="116" spans="1:4" x14ac:dyDescent="0.25">
      <c r="A116" t="s">
        <v>480</v>
      </c>
      <c r="B116">
        <v>207</v>
      </c>
      <c r="C116" t="s">
        <v>781</v>
      </c>
      <c r="D116">
        <v>32</v>
      </c>
    </row>
    <row r="117" spans="1:4" x14ac:dyDescent="0.25">
      <c r="A117" t="s">
        <v>481</v>
      </c>
      <c r="B117">
        <v>208</v>
      </c>
      <c r="C117" t="s">
        <v>782</v>
      </c>
      <c r="D117">
        <v>48</v>
      </c>
    </row>
    <row r="118" spans="1:4" x14ac:dyDescent="0.25">
      <c r="A118" t="s">
        <v>482</v>
      </c>
      <c r="B118">
        <v>209</v>
      </c>
      <c r="C118" t="s">
        <v>783</v>
      </c>
      <c r="D118">
        <v>57</v>
      </c>
    </row>
    <row r="119" spans="1:4" x14ac:dyDescent="0.25">
      <c r="A119" t="s">
        <v>483</v>
      </c>
      <c r="B119">
        <v>210</v>
      </c>
      <c r="C119" t="s">
        <v>784</v>
      </c>
      <c r="D119">
        <v>18</v>
      </c>
    </row>
    <row r="120" spans="1:4" x14ac:dyDescent="0.25">
      <c r="A120" t="s">
        <v>484</v>
      </c>
      <c r="B120">
        <v>211</v>
      </c>
      <c r="C120" t="s">
        <v>785</v>
      </c>
      <c r="D120">
        <v>32</v>
      </c>
    </row>
    <row r="121" spans="1:4" x14ac:dyDescent="0.25">
      <c r="A121" t="s">
        <v>485</v>
      </c>
      <c r="B121">
        <v>306</v>
      </c>
      <c r="C121" t="s">
        <v>786</v>
      </c>
      <c r="D121">
        <v>24</v>
      </c>
    </row>
    <row r="122" spans="1:4" x14ac:dyDescent="0.25">
      <c r="A122" t="s">
        <v>486</v>
      </c>
      <c r="B122">
        <v>307</v>
      </c>
      <c r="C122" t="s">
        <v>787</v>
      </c>
      <c r="D122">
        <v>46</v>
      </c>
    </row>
    <row r="123" spans="1:4" x14ac:dyDescent="0.25">
      <c r="A123" t="s">
        <v>487</v>
      </c>
      <c r="B123">
        <v>308</v>
      </c>
      <c r="C123" t="s">
        <v>788</v>
      </c>
      <c r="D123">
        <v>66</v>
      </c>
    </row>
    <row r="124" spans="1:4" x14ac:dyDescent="0.25">
      <c r="A124" t="s">
        <v>488</v>
      </c>
      <c r="B124">
        <v>309</v>
      </c>
      <c r="C124" t="s">
        <v>789</v>
      </c>
      <c r="D124">
        <v>82</v>
      </c>
    </row>
    <row r="125" spans="1:4" x14ac:dyDescent="0.25">
      <c r="A125" t="s">
        <v>288</v>
      </c>
      <c r="B125">
        <v>8025</v>
      </c>
      <c r="C125" t="s">
        <v>714</v>
      </c>
      <c r="D125">
        <v>260</v>
      </c>
    </row>
    <row r="126" spans="1:4" x14ac:dyDescent="0.25">
      <c r="A126" t="s">
        <v>489</v>
      </c>
      <c r="B126">
        <v>310</v>
      </c>
      <c r="C126" t="s">
        <v>790</v>
      </c>
      <c r="D126">
        <v>24</v>
      </c>
    </row>
    <row r="127" spans="1:4" x14ac:dyDescent="0.25">
      <c r="A127" t="s">
        <v>490</v>
      </c>
      <c r="B127">
        <v>311</v>
      </c>
      <c r="C127" t="s">
        <v>791</v>
      </c>
      <c r="D127">
        <v>46</v>
      </c>
    </row>
    <row r="128" spans="1:4" x14ac:dyDescent="0.25">
      <c r="A128" t="s">
        <v>491</v>
      </c>
      <c r="B128">
        <v>100</v>
      </c>
      <c r="C128" t="s">
        <v>792</v>
      </c>
      <c r="D128">
        <v>31</v>
      </c>
    </row>
    <row r="129" spans="1:4" x14ac:dyDescent="0.25">
      <c r="A129" t="s">
        <v>492</v>
      </c>
      <c r="B129">
        <v>101</v>
      </c>
      <c r="C129" t="s">
        <v>793</v>
      </c>
      <c r="D129">
        <v>58</v>
      </c>
    </row>
    <row r="130" spans="1:4" x14ac:dyDescent="0.25">
      <c r="A130" t="s">
        <v>493</v>
      </c>
      <c r="B130">
        <v>102</v>
      </c>
      <c r="C130" t="s">
        <v>794</v>
      </c>
      <c r="D130">
        <v>85</v>
      </c>
    </row>
    <row r="131" spans="1:4" x14ac:dyDescent="0.25">
      <c r="A131" t="s">
        <v>494</v>
      </c>
      <c r="B131">
        <v>103</v>
      </c>
      <c r="C131" t="s">
        <v>795</v>
      </c>
      <c r="D131">
        <v>112</v>
      </c>
    </row>
    <row r="132" spans="1:4" x14ac:dyDescent="0.25">
      <c r="A132" t="s">
        <v>495</v>
      </c>
      <c r="B132">
        <v>104</v>
      </c>
      <c r="C132" t="s">
        <v>796</v>
      </c>
      <c r="D132">
        <v>31</v>
      </c>
    </row>
    <row r="133" spans="1:4" x14ac:dyDescent="0.25">
      <c r="A133" t="s">
        <v>496</v>
      </c>
      <c r="B133">
        <v>105</v>
      </c>
      <c r="C133" t="s">
        <v>797</v>
      </c>
      <c r="D133">
        <v>58</v>
      </c>
    </row>
    <row r="134" spans="1:4" x14ac:dyDescent="0.25">
      <c r="A134" t="s">
        <v>497</v>
      </c>
      <c r="B134">
        <v>106</v>
      </c>
      <c r="C134" t="s">
        <v>798</v>
      </c>
      <c r="D134">
        <v>85</v>
      </c>
    </row>
    <row r="135" spans="1:4" x14ac:dyDescent="0.25">
      <c r="A135" t="s">
        <v>498</v>
      </c>
      <c r="B135">
        <v>107</v>
      </c>
      <c r="C135" t="s">
        <v>799</v>
      </c>
      <c r="D135">
        <v>112</v>
      </c>
    </row>
    <row r="136" spans="1:4" x14ac:dyDescent="0.25">
      <c r="A136" t="s">
        <v>289</v>
      </c>
      <c r="B136">
        <v>8026</v>
      </c>
      <c r="C136" t="s">
        <v>715</v>
      </c>
      <c r="D136">
        <v>134</v>
      </c>
    </row>
    <row r="137" spans="1:4" x14ac:dyDescent="0.25">
      <c r="A137" t="s">
        <v>499</v>
      </c>
      <c r="B137">
        <v>108</v>
      </c>
      <c r="C137" t="s">
        <v>800</v>
      </c>
      <c r="D137">
        <v>148</v>
      </c>
    </row>
    <row r="138" spans="1:4" x14ac:dyDescent="0.25">
      <c r="A138" t="s">
        <v>500</v>
      </c>
      <c r="B138">
        <v>109</v>
      </c>
      <c r="C138" t="s">
        <v>801</v>
      </c>
      <c r="D138">
        <v>170</v>
      </c>
    </row>
    <row r="139" spans="1:4" x14ac:dyDescent="0.25">
      <c r="A139" t="s">
        <v>501</v>
      </c>
      <c r="B139">
        <v>110</v>
      </c>
      <c r="C139" t="s">
        <v>802</v>
      </c>
      <c r="D139">
        <v>224</v>
      </c>
    </row>
    <row r="140" spans="1:4" x14ac:dyDescent="0.25">
      <c r="A140" t="s">
        <v>502</v>
      </c>
      <c r="B140">
        <v>111</v>
      </c>
      <c r="C140" t="s">
        <v>803</v>
      </c>
      <c r="D140">
        <v>26</v>
      </c>
    </row>
    <row r="141" spans="1:4" x14ac:dyDescent="0.25">
      <c r="A141" t="s">
        <v>503</v>
      </c>
      <c r="B141">
        <v>112</v>
      </c>
      <c r="C141" t="s">
        <v>804</v>
      </c>
      <c r="D141">
        <v>51</v>
      </c>
    </row>
    <row r="142" spans="1:4" x14ac:dyDescent="0.25">
      <c r="A142" t="s">
        <v>504</v>
      </c>
      <c r="B142">
        <v>113</v>
      </c>
      <c r="C142" t="s">
        <v>805</v>
      </c>
      <c r="D142">
        <v>74</v>
      </c>
    </row>
    <row r="143" spans="1:4" x14ac:dyDescent="0.25">
      <c r="A143" t="s">
        <v>505</v>
      </c>
      <c r="B143">
        <v>114</v>
      </c>
      <c r="C143" t="s">
        <v>806</v>
      </c>
      <c r="D143">
        <v>94</v>
      </c>
    </row>
    <row r="144" spans="1:4" x14ac:dyDescent="0.25">
      <c r="A144" t="s">
        <v>506</v>
      </c>
      <c r="B144">
        <v>115</v>
      </c>
      <c r="C144" t="s">
        <v>807</v>
      </c>
      <c r="D144">
        <v>26</v>
      </c>
    </row>
    <row r="145" spans="1:4" x14ac:dyDescent="0.25">
      <c r="A145" t="s">
        <v>507</v>
      </c>
      <c r="B145">
        <v>116</v>
      </c>
      <c r="C145" t="s">
        <v>808</v>
      </c>
      <c r="D145">
        <v>51</v>
      </c>
    </row>
    <row r="146" spans="1:4" x14ac:dyDescent="0.25">
      <c r="A146" t="s">
        <v>508</v>
      </c>
      <c r="B146">
        <v>125</v>
      </c>
      <c r="C146" t="s">
        <v>810</v>
      </c>
      <c r="D146">
        <v>146</v>
      </c>
    </row>
    <row r="147" spans="1:4" x14ac:dyDescent="0.25">
      <c r="A147" t="s">
        <v>290</v>
      </c>
      <c r="B147">
        <v>8027</v>
      </c>
      <c r="C147" t="s">
        <v>716</v>
      </c>
      <c r="D147">
        <v>240</v>
      </c>
    </row>
    <row r="148" spans="1:4" x14ac:dyDescent="0.25">
      <c r="A148" t="s">
        <v>509</v>
      </c>
      <c r="B148">
        <v>127</v>
      </c>
      <c r="C148" t="s">
        <v>811</v>
      </c>
      <c r="D148">
        <v>221</v>
      </c>
    </row>
    <row r="149" spans="1:4" x14ac:dyDescent="0.25">
      <c r="A149" t="s">
        <v>510</v>
      </c>
      <c r="B149">
        <v>129</v>
      </c>
      <c r="C149" t="s">
        <v>812</v>
      </c>
      <c r="D149">
        <v>26</v>
      </c>
    </row>
    <row r="150" spans="1:4" x14ac:dyDescent="0.25">
      <c r="A150" t="s">
        <v>511</v>
      </c>
      <c r="B150">
        <v>130</v>
      </c>
      <c r="C150" t="s">
        <v>813</v>
      </c>
      <c r="D150">
        <v>53</v>
      </c>
    </row>
    <row r="151" spans="1:4" x14ac:dyDescent="0.25">
      <c r="A151" t="s">
        <v>512</v>
      </c>
      <c r="B151">
        <v>131</v>
      </c>
      <c r="C151" t="s">
        <v>814</v>
      </c>
      <c r="D151">
        <v>80</v>
      </c>
    </row>
    <row r="152" spans="1:4" x14ac:dyDescent="0.25">
      <c r="A152" t="s">
        <v>513</v>
      </c>
      <c r="B152">
        <v>132</v>
      </c>
      <c r="C152" t="s">
        <v>815</v>
      </c>
      <c r="D152">
        <v>106</v>
      </c>
    </row>
    <row r="153" spans="1:4" x14ac:dyDescent="0.25">
      <c r="A153" t="s">
        <v>514</v>
      </c>
      <c r="B153">
        <v>150</v>
      </c>
      <c r="C153" t="s">
        <v>818</v>
      </c>
      <c r="D153">
        <v>40</v>
      </c>
    </row>
    <row r="154" spans="1:4" x14ac:dyDescent="0.25">
      <c r="A154" t="s">
        <v>515</v>
      </c>
      <c r="B154">
        <v>151</v>
      </c>
      <c r="C154" t="s">
        <v>819</v>
      </c>
      <c r="D154">
        <v>81</v>
      </c>
    </row>
    <row r="155" spans="1:4" x14ac:dyDescent="0.25">
      <c r="A155" t="s">
        <v>516</v>
      </c>
      <c r="B155">
        <v>152</v>
      </c>
      <c r="C155" t="s">
        <v>820</v>
      </c>
      <c r="D155">
        <v>118</v>
      </c>
    </row>
    <row r="156" spans="1:4" x14ac:dyDescent="0.25">
      <c r="A156" t="s">
        <v>517</v>
      </c>
      <c r="B156">
        <v>153</v>
      </c>
      <c r="C156" t="s">
        <v>821</v>
      </c>
      <c r="D156">
        <v>149</v>
      </c>
    </row>
    <row r="157" spans="1:4" x14ac:dyDescent="0.25">
      <c r="A157" t="s">
        <v>518</v>
      </c>
      <c r="B157">
        <v>507</v>
      </c>
      <c r="C157" t="s">
        <v>822</v>
      </c>
      <c r="D157">
        <v>46</v>
      </c>
    </row>
    <row r="158" spans="1:4" x14ac:dyDescent="0.25">
      <c r="A158" t="s">
        <v>291</v>
      </c>
      <c r="B158">
        <v>8028</v>
      </c>
      <c r="C158" t="s">
        <v>717</v>
      </c>
      <c r="D158">
        <v>450</v>
      </c>
    </row>
    <row r="159" spans="1:4" x14ac:dyDescent="0.25">
      <c r="A159" t="s">
        <v>519</v>
      </c>
      <c r="B159">
        <v>504</v>
      </c>
      <c r="C159" t="s">
        <v>823</v>
      </c>
      <c r="D159">
        <v>46</v>
      </c>
    </row>
    <row r="160" spans="1:4" x14ac:dyDescent="0.25">
      <c r="A160" t="s">
        <v>520</v>
      </c>
      <c r="B160">
        <v>505</v>
      </c>
      <c r="C160" t="s">
        <v>824</v>
      </c>
      <c r="D160">
        <v>71</v>
      </c>
    </row>
    <row r="161" spans="1:4" x14ac:dyDescent="0.25">
      <c r="A161" t="s">
        <v>521</v>
      </c>
      <c r="B161">
        <v>506</v>
      </c>
      <c r="C161" t="s">
        <v>825</v>
      </c>
      <c r="D161">
        <v>105</v>
      </c>
    </row>
    <row r="162" spans="1:4" x14ac:dyDescent="0.25">
      <c r="A162" t="s">
        <v>522</v>
      </c>
      <c r="B162">
        <v>602</v>
      </c>
      <c r="C162" t="s">
        <v>826</v>
      </c>
      <c r="D162">
        <v>80</v>
      </c>
    </row>
    <row r="163" spans="1:4" x14ac:dyDescent="0.25">
      <c r="A163" t="s">
        <v>523</v>
      </c>
      <c r="B163">
        <v>603</v>
      </c>
      <c r="C163" t="s">
        <v>827</v>
      </c>
      <c r="D163">
        <v>147</v>
      </c>
    </row>
    <row r="164" spans="1:4" x14ac:dyDescent="0.25">
      <c r="A164" t="s">
        <v>524</v>
      </c>
      <c r="B164">
        <v>810</v>
      </c>
      <c r="C164" t="s">
        <v>828</v>
      </c>
      <c r="D164">
        <v>58</v>
      </c>
    </row>
    <row r="165" spans="1:4" x14ac:dyDescent="0.25">
      <c r="A165" t="s">
        <v>525</v>
      </c>
      <c r="B165">
        <v>811</v>
      </c>
      <c r="C165" t="s">
        <v>829</v>
      </c>
      <c r="D165">
        <v>109</v>
      </c>
    </row>
    <row r="166" spans="1:4" x14ac:dyDescent="0.25">
      <c r="A166" t="s">
        <v>526</v>
      </c>
      <c r="B166">
        <v>812</v>
      </c>
      <c r="C166" t="s">
        <v>830</v>
      </c>
      <c r="D166">
        <v>324</v>
      </c>
    </row>
    <row r="167" spans="1:4" x14ac:dyDescent="0.25">
      <c r="A167" t="s">
        <v>527</v>
      </c>
      <c r="B167">
        <v>815</v>
      </c>
      <c r="C167" t="s">
        <v>833</v>
      </c>
      <c r="D167">
        <v>49</v>
      </c>
    </row>
    <row r="168" spans="1:4" x14ac:dyDescent="0.25">
      <c r="A168" t="s">
        <v>528</v>
      </c>
      <c r="B168">
        <v>816</v>
      </c>
      <c r="C168" t="s">
        <v>834</v>
      </c>
      <c r="D168">
        <v>99</v>
      </c>
    </row>
    <row r="169" spans="1:4" x14ac:dyDescent="0.25">
      <c r="A169" t="s">
        <v>263</v>
      </c>
      <c r="B169">
        <v>8002</v>
      </c>
      <c r="C169" t="s">
        <v>691</v>
      </c>
      <c r="D169">
        <v>68</v>
      </c>
    </row>
    <row r="170" spans="1:4" x14ac:dyDescent="0.25">
      <c r="A170" t="s">
        <v>292</v>
      </c>
      <c r="B170">
        <v>8029</v>
      </c>
      <c r="C170" t="s">
        <v>718</v>
      </c>
      <c r="D170">
        <v>100</v>
      </c>
    </row>
    <row r="171" spans="1:4" x14ac:dyDescent="0.25">
      <c r="A171" t="s">
        <v>536</v>
      </c>
    </row>
    <row r="172" spans="1:4" x14ac:dyDescent="0.25">
      <c r="A172" t="s">
        <v>538</v>
      </c>
    </row>
    <row r="173" spans="1:4" x14ac:dyDescent="0.25">
      <c r="A173" t="s">
        <v>539</v>
      </c>
      <c r="B173">
        <v>8091</v>
      </c>
      <c r="C173" t="s">
        <v>1634</v>
      </c>
      <c r="D173">
        <v>32</v>
      </c>
    </row>
    <row r="174" spans="1:4" x14ac:dyDescent="0.25">
      <c r="A174" t="s">
        <v>541</v>
      </c>
      <c r="B174">
        <v>90</v>
      </c>
      <c r="C174" t="s">
        <v>763</v>
      </c>
      <c r="D174">
        <v>29</v>
      </c>
    </row>
    <row r="175" spans="1:4" x14ac:dyDescent="0.25">
      <c r="A175" t="s">
        <v>551</v>
      </c>
      <c r="B175">
        <v>8108</v>
      </c>
      <c r="C175" t="s">
        <v>764</v>
      </c>
      <c r="D175">
        <v>75</v>
      </c>
    </row>
    <row r="176" spans="1:4" x14ac:dyDescent="0.25">
      <c r="A176" t="s">
        <v>552</v>
      </c>
      <c r="B176">
        <v>8109</v>
      </c>
      <c r="C176" t="s">
        <v>765</v>
      </c>
      <c r="D176">
        <v>122</v>
      </c>
    </row>
    <row r="177" spans="1:4" x14ac:dyDescent="0.25">
      <c r="A177" t="s">
        <v>553</v>
      </c>
      <c r="B177">
        <v>8073</v>
      </c>
      <c r="C177" t="s">
        <v>766</v>
      </c>
      <c r="D177">
        <v>205</v>
      </c>
    </row>
    <row r="178" spans="1:4" x14ac:dyDescent="0.25">
      <c r="A178" t="s">
        <v>554</v>
      </c>
      <c r="B178">
        <v>8074</v>
      </c>
      <c r="C178" t="s">
        <v>767</v>
      </c>
      <c r="D178">
        <v>285</v>
      </c>
    </row>
    <row r="179" spans="1:4" x14ac:dyDescent="0.25">
      <c r="A179" t="s">
        <v>555</v>
      </c>
      <c r="B179">
        <v>8076</v>
      </c>
      <c r="C179" t="s">
        <v>768</v>
      </c>
      <c r="D179">
        <v>454</v>
      </c>
    </row>
    <row r="180" spans="1:4" x14ac:dyDescent="0.25">
      <c r="A180" t="s">
        <v>556</v>
      </c>
      <c r="B180">
        <v>8075</v>
      </c>
      <c r="C180" t="s">
        <v>769</v>
      </c>
      <c r="D180">
        <v>880</v>
      </c>
    </row>
    <row r="181" spans="1:4" x14ac:dyDescent="0.25">
      <c r="A181" t="s">
        <v>293</v>
      </c>
      <c r="B181">
        <v>8030</v>
      </c>
      <c r="C181" t="s">
        <v>719</v>
      </c>
      <c r="D181">
        <v>135</v>
      </c>
    </row>
    <row r="182" spans="1:4" x14ac:dyDescent="0.25">
      <c r="A182" t="s">
        <v>557</v>
      </c>
      <c r="B182">
        <v>8077</v>
      </c>
      <c r="C182" t="s">
        <v>770</v>
      </c>
      <c r="D182">
        <v>570</v>
      </c>
    </row>
    <row r="183" spans="1:4" x14ac:dyDescent="0.25">
      <c r="A183" t="s">
        <v>558</v>
      </c>
      <c r="B183">
        <v>8078</v>
      </c>
      <c r="C183" t="s">
        <v>771</v>
      </c>
      <c r="D183">
        <v>775</v>
      </c>
    </row>
    <row r="184" spans="1:4" x14ac:dyDescent="0.25">
      <c r="A184" t="s">
        <v>559</v>
      </c>
      <c r="B184">
        <v>8079</v>
      </c>
      <c r="C184" t="s">
        <v>772</v>
      </c>
      <c r="D184">
        <v>1080</v>
      </c>
    </row>
    <row r="185" spans="1:4" x14ac:dyDescent="0.25">
      <c r="A185" t="s">
        <v>564</v>
      </c>
      <c r="B185">
        <v>8111</v>
      </c>
      <c r="C185" t="s">
        <v>1581</v>
      </c>
      <c r="D185">
        <v>185</v>
      </c>
    </row>
    <row r="186" spans="1:4" x14ac:dyDescent="0.25">
      <c r="A186" t="s">
        <v>565</v>
      </c>
      <c r="B186">
        <v>8112</v>
      </c>
      <c r="C186" t="s">
        <v>1583</v>
      </c>
      <c r="D186">
        <v>210</v>
      </c>
    </row>
    <row r="187" spans="1:4" x14ac:dyDescent="0.25">
      <c r="A187" t="s">
        <v>566</v>
      </c>
      <c r="B187">
        <v>8088</v>
      </c>
      <c r="C187" t="s">
        <v>773</v>
      </c>
      <c r="D187">
        <v>295</v>
      </c>
    </row>
    <row r="188" spans="1:4" x14ac:dyDescent="0.25">
      <c r="A188" t="s">
        <v>567</v>
      </c>
      <c r="B188">
        <v>8113</v>
      </c>
      <c r="C188" t="s">
        <v>774</v>
      </c>
      <c r="D188">
        <v>456</v>
      </c>
    </row>
    <row r="189" spans="1:4" x14ac:dyDescent="0.25">
      <c r="A189" t="s">
        <v>568</v>
      </c>
      <c r="B189">
        <v>8114</v>
      </c>
      <c r="C189" t="s">
        <v>1582</v>
      </c>
      <c r="D189">
        <v>912</v>
      </c>
    </row>
    <row r="190" spans="1:4" x14ac:dyDescent="0.25">
      <c r="A190" t="s">
        <v>1629</v>
      </c>
      <c r="B190">
        <v>8104</v>
      </c>
      <c r="C190" t="s">
        <v>1630</v>
      </c>
      <c r="D190">
        <v>850</v>
      </c>
    </row>
    <row r="191" spans="1:4" x14ac:dyDescent="0.25">
      <c r="A191" t="s">
        <v>569</v>
      </c>
      <c r="B191">
        <v>8092</v>
      </c>
      <c r="C191" t="s">
        <v>775</v>
      </c>
      <c r="D191">
        <v>1080</v>
      </c>
    </row>
    <row r="192" spans="1:4" x14ac:dyDescent="0.25">
      <c r="A192" t="s">
        <v>570</v>
      </c>
      <c r="B192">
        <v>8093</v>
      </c>
      <c r="C192" t="s">
        <v>776</v>
      </c>
      <c r="D192">
        <v>2160</v>
      </c>
    </row>
    <row r="193" spans="1:5" x14ac:dyDescent="0.25">
      <c r="A193" t="s">
        <v>294</v>
      </c>
      <c r="B193">
        <v>8031</v>
      </c>
      <c r="C193" t="s">
        <v>720</v>
      </c>
      <c r="D193">
        <v>126</v>
      </c>
    </row>
    <row r="194" spans="1:5" x14ac:dyDescent="0.25">
      <c r="A194" t="s">
        <v>571</v>
      </c>
      <c r="B194">
        <v>8094</v>
      </c>
      <c r="C194" t="s">
        <v>777</v>
      </c>
      <c r="D194">
        <v>3240</v>
      </c>
    </row>
    <row r="195" spans="1:5" x14ac:dyDescent="0.25">
      <c r="A195" t="s">
        <v>575</v>
      </c>
      <c r="B195">
        <v>8080</v>
      </c>
      <c r="C195" t="s">
        <v>778</v>
      </c>
      <c r="D195">
        <v>30</v>
      </c>
    </row>
    <row r="196" spans="1:5" x14ac:dyDescent="0.25">
      <c r="A196" t="s">
        <v>576</v>
      </c>
      <c r="B196">
        <v>8081</v>
      </c>
      <c r="C196" t="s">
        <v>779</v>
      </c>
      <c r="D196">
        <v>40</v>
      </c>
    </row>
    <row r="197" spans="1:5" x14ac:dyDescent="0.25">
      <c r="A197" t="s">
        <v>578</v>
      </c>
      <c r="B197">
        <v>2107</v>
      </c>
      <c r="C197" t="s">
        <v>837</v>
      </c>
      <c r="D197">
        <v>20</v>
      </c>
      <c r="E197" s="30">
        <v>12</v>
      </c>
    </row>
    <row r="198" spans="1:5" x14ac:dyDescent="0.25">
      <c r="A198" t="s">
        <v>579</v>
      </c>
      <c r="B198">
        <v>2108</v>
      </c>
      <c r="C198" t="s">
        <v>838</v>
      </c>
      <c r="D198">
        <v>34</v>
      </c>
      <c r="E198" s="30">
        <v>12</v>
      </c>
    </row>
    <row r="199" spans="1:5" x14ac:dyDescent="0.25">
      <c r="A199" t="s">
        <v>580</v>
      </c>
      <c r="B199">
        <v>2109</v>
      </c>
      <c r="C199" t="s">
        <v>839</v>
      </c>
      <c r="D199">
        <v>50</v>
      </c>
      <c r="E199" s="30">
        <v>19</v>
      </c>
    </row>
    <row r="200" spans="1:5" x14ac:dyDescent="0.25">
      <c r="A200" t="s">
        <v>587</v>
      </c>
      <c r="B200">
        <v>2114</v>
      </c>
      <c r="C200" t="s">
        <v>840</v>
      </c>
      <c r="D200">
        <v>38</v>
      </c>
      <c r="E200" s="30">
        <v>12</v>
      </c>
    </row>
    <row r="201" spans="1:5" x14ac:dyDescent="0.25">
      <c r="A201" t="s">
        <v>588</v>
      </c>
      <c r="B201">
        <v>2115</v>
      </c>
      <c r="C201" t="s">
        <v>841</v>
      </c>
      <c r="D201">
        <v>66</v>
      </c>
      <c r="E201" s="30">
        <v>12</v>
      </c>
    </row>
    <row r="202" spans="1:5" x14ac:dyDescent="0.25">
      <c r="A202" t="s">
        <v>589</v>
      </c>
      <c r="B202">
        <v>2116</v>
      </c>
      <c r="C202" t="s">
        <v>842</v>
      </c>
      <c r="D202">
        <v>104</v>
      </c>
      <c r="E202" s="30">
        <v>19</v>
      </c>
    </row>
    <row r="203" spans="1:5" x14ac:dyDescent="0.25">
      <c r="A203" t="s">
        <v>295</v>
      </c>
      <c r="B203">
        <v>8032</v>
      </c>
      <c r="C203" t="s">
        <v>721</v>
      </c>
      <c r="D203">
        <v>170</v>
      </c>
    </row>
    <row r="204" spans="1:5" x14ac:dyDescent="0.25">
      <c r="A204" t="s">
        <v>590</v>
      </c>
      <c r="B204">
        <v>2117</v>
      </c>
      <c r="C204" t="s">
        <v>843</v>
      </c>
      <c r="D204">
        <v>35</v>
      </c>
      <c r="E204" s="30">
        <v>12</v>
      </c>
    </row>
    <row r="205" spans="1:5" x14ac:dyDescent="0.25">
      <c r="A205" t="s">
        <v>591</v>
      </c>
      <c r="B205">
        <v>2118</v>
      </c>
      <c r="C205" t="s">
        <v>844</v>
      </c>
      <c r="D205">
        <v>68</v>
      </c>
      <c r="E205" s="30">
        <v>12</v>
      </c>
    </row>
    <row r="206" spans="1:5" x14ac:dyDescent="0.25">
      <c r="A206" t="s">
        <v>592</v>
      </c>
      <c r="B206">
        <v>2119</v>
      </c>
      <c r="C206" t="s">
        <v>845</v>
      </c>
      <c r="D206">
        <v>98</v>
      </c>
      <c r="E206" s="30">
        <v>19</v>
      </c>
    </row>
    <row r="207" spans="1:5" x14ac:dyDescent="0.25">
      <c r="A207" t="s">
        <v>593</v>
      </c>
      <c r="B207">
        <v>2120</v>
      </c>
      <c r="C207" t="s">
        <v>846</v>
      </c>
      <c r="D207">
        <v>136</v>
      </c>
      <c r="E207" s="30">
        <v>19</v>
      </c>
    </row>
    <row r="208" spans="1:5" x14ac:dyDescent="0.25">
      <c r="A208" t="s">
        <v>594</v>
      </c>
      <c r="B208">
        <v>2121</v>
      </c>
      <c r="C208" t="s">
        <v>847</v>
      </c>
      <c r="D208">
        <v>204</v>
      </c>
      <c r="E208" s="30">
        <v>24</v>
      </c>
    </row>
    <row r="209" spans="1:5" x14ac:dyDescent="0.25">
      <c r="A209" t="s">
        <v>595</v>
      </c>
      <c r="B209">
        <v>2122</v>
      </c>
      <c r="C209" t="s">
        <v>848</v>
      </c>
      <c r="D209">
        <v>50</v>
      </c>
      <c r="E209" s="30">
        <v>12</v>
      </c>
    </row>
    <row r="210" spans="1:5" x14ac:dyDescent="0.25">
      <c r="A210" t="s">
        <v>596</v>
      </c>
      <c r="B210">
        <v>2123</v>
      </c>
      <c r="C210" t="s">
        <v>849</v>
      </c>
      <c r="D210">
        <v>100</v>
      </c>
      <c r="E210" s="30">
        <v>12</v>
      </c>
    </row>
    <row r="211" spans="1:5" x14ac:dyDescent="0.25">
      <c r="A211" t="s">
        <v>597</v>
      </c>
      <c r="B211">
        <v>2124</v>
      </c>
      <c r="C211" t="s">
        <v>850</v>
      </c>
      <c r="D211">
        <v>150</v>
      </c>
      <c r="E211" s="30">
        <v>19</v>
      </c>
    </row>
    <row r="212" spans="1:5" x14ac:dyDescent="0.25">
      <c r="A212" t="s">
        <v>598</v>
      </c>
      <c r="B212">
        <v>2125</v>
      </c>
      <c r="C212" t="s">
        <v>851</v>
      </c>
      <c r="D212">
        <v>200</v>
      </c>
      <c r="E212" s="30">
        <v>19</v>
      </c>
    </row>
    <row r="213" spans="1:5" x14ac:dyDescent="0.25">
      <c r="A213" t="s">
        <v>599</v>
      </c>
      <c r="B213">
        <v>2126</v>
      </c>
      <c r="C213" t="s">
        <v>852</v>
      </c>
      <c r="D213">
        <v>55</v>
      </c>
      <c r="E213" s="30">
        <v>12</v>
      </c>
    </row>
    <row r="214" spans="1:5" x14ac:dyDescent="0.25">
      <c r="A214" t="s">
        <v>296</v>
      </c>
      <c r="B214">
        <v>8033</v>
      </c>
      <c r="C214" t="s">
        <v>722</v>
      </c>
      <c r="D214">
        <v>250</v>
      </c>
    </row>
    <row r="215" spans="1:5" x14ac:dyDescent="0.25">
      <c r="A215" t="s">
        <v>600</v>
      </c>
      <c r="B215">
        <v>2127</v>
      </c>
      <c r="C215" t="s">
        <v>853</v>
      </c>
      <c r="D215">
        <v>110</v>
      </c>
      <c r="E215" s="30">
        <v>12</v>
      </c>
    </row>
    <row r="216" spans="1:5" x14ac:dyDescent="0.25">
      <c r="A216" t="s">
        <v>601</v>
      </c>
      <c r="B216">
        <v>2128</v>
      </c>
      <c r="C216" t="s">
        <v>854</v>
      </c>
      <c r="D216">
        <v>165</v>
      </c>
      <c r="E216" s="30">
        <v>19</v>
      </c>
    </row>
    <row r="217" spans="1:5" x14ac:dyDescent="0.25">
      <c r="A217" t="s">
        <v>602</v>
      </c>
      <c r="B217">
        <v>2129</v>
      </c>
      <c r="C217" t="s">
        <v>855</v>
      </c>
      <c r="D217">
        <v>220</v>
      </c>
      <c r="E217" s="30">
        <v>19</v>
      </c>
    </row>
    <row r="218" spans="1:5" x14ac:dyDescent="0.25">
      <c r="A218" t="s">
        <v>603</v>
      </c>
      <c r="B218">
        <v>2130</v>
      </c>
      <c r="C218" t="s">
        <v>856</v>
      </c>
      <c r="D218">
        <v>29</v>
      </c>
      <c r="E218" s="30">
        <v>5</v>
      </c>
    </row>
    <row r="219" spans="1:5" x14ac:dyDescent="0.25">
      <c r="A219" t="s">
        <v>604</v>
      </c>
      <c r="B219">
        <v>2131</v>
      </c>
      <c r="C219" t="s">
        <v>857</v>
      </c>
      <c r="D219">
        <v>55</v>
      </c>
      <c r="E219" s="30">
        <v>5</v>
      </c>
    </row>
    <row r="220" spans="1:5" x14ac:dyDescent="0.25">
      <c r="A220" t="s">
        <v>605</v>
      </c>
      <c r="B220">
        <v>2133</v>
      </c>
      <c r="C220" t="s">
        <v>858</v>
      </c>
      <c r="D220">
        <v>43</v>
      </c>
      <c r="E220" s="30">
        <v>10</v>
      </c>
    </row>
    <row r="221" spans="1:5" x14ac:dyDescent="0.25">
      <c r="A221" t="s">
        <v>606</v>
      </c>
      <c r="B221">
        <v>2134</v>
      </c>
      <c r="C221" t="s">
        <v>859</v>
      </c>
      <c r="D221">
        <v>85</v>
      </c>
      <c r="E221" s="30">
        <v>10</v>
      </c>
    </row>
    <row r="222" spans="1:5" x14ac:dyDescent="0.25">
      <c r="A222" t="s">
        <v>607</v>
      </c>
      <c r="B222">
        <v>2000</v>
      </c>
      <c r="C222" t="s">
        <v>837</v>
      </c>
      <c r="D222">
        <v>20</v>
      </c>
      <c r="E222" s="30">
        <v>2</v>
      </c>
    </row>
    <row r="223" spans="1:5" x14ac:dyDescent="0.25">
      <c r="A223" t="s">
        <v>608</v>
      </c>
      <c r="B223">
        <v>2002</v>
      </c>
      <c r="C223" t="s">
        <v>838</v>
      </c>
      <c r="D223">
        <v>34</v>
      </c>
      <c r="E223" s="30">
        <v>2</v>
      </c>
    </row>
    <row r="224" spans="1:5" x14ac:dyDescent="0.25">
      <c r="A224" t="s">
        <v>609</v>
      </c>
      <c r="B224">
        <v>2004</v>
      </c>
      <c r="C224" t="s">
        <v>839</v>
      </c>
      <c r="D224">
        <v>50</v>
      </c>
      <c r="E224" s="30">
        <v>2.5</v>
      </c>
    </row>
    <row r="225" spans="1:5" x14ac:dyDescent="0.25">
      <c r="A225" t="s">
        <v>297</v>
      </c>
      <c r="B225">
        <v>8034</v>
      </c>
      <c r="C225" t="s">
        <v>723</v>
      </c>
      <c r="D225">
        <v>330</v>
      </c>
    </row>
    <row r="226" spans="1:5" x14ac:dyDescent="0.25">
      <c r="A226" t="s">
        <v>610</v>
      </c>
      <c r="B226">
        <v>2006</v>
      </c>
      <c r="C226" t="s">
        <v>840</v>
      </c>
      <c r="D226">
        <v>38</v>
      </c>
      <c r="E226" s="30">
        <v>2</v>
      </c>
    </row>
    <row r="227" spans="1:5" x14ac:dyDescent="0.25">
      <c r="A227" t="s">
        <v>611</v>
      </c>
      <c r="B227">
        <v>2008</v>
      </c>
      <c r="C227" t="s">
        <v>841</v>
      </c>
      <c r="D227">
        <v>66</v>
      </c>
      <c r="E227" s="30">
        <v>2</v>
      </c>
    </row>
    <row r="228" spans="1:5" x14ac:dyDescent="0.25">
      <c r="A228" t="s">
        <v>612</v>
      </c>
      <c r="B228">
        <v>2010</v>
      </c>
      <c r="C228" t="s">
        <v>842</v>
      </c>
      <c r="D228">
        <v>104</v>
      </c>
      <c r="E228" s="30">
        <v>2.5</v>
      </c>
    </row>
    <row r="229" spans="1:5" x14ac:dyDescent="0.25">
      <c r="A229" t="s">
        <v>613</v>
      </c>
      <c r="B229">
        <v>2013</v>
      </c>
      <c r="C229" t="s">
        <v>843</v>
      </c>
      <c r="D229">
        <v>35</v>
      </c>
      <c r="E229" s="30">
        <v>2</v>
      </c>
    </row>
    <row r="230" spans="1:5" x14ac:dyDescent="0.25">
      <c r="A230" t="s">
        <v>614</v>
      </c>
      <c r="B230">
        <v>2014</v>
      </c>
      <c r="C230" t="s">
        <v>844</v>
      </c>
      <c r="D230">
        <v>68</v>
      </c>
      <c r="E230" s="30">
        <v>2</v>
      </c>
    </row>
    <row r="231" spans="1:5" x14ac:dyDescent="0.25">
      <c r="A231" t="s">
        <v>615</v>
      </c>
      <c r="B231">
        <v>2016</v>
      </c>
      <c r="C231" t="s">
        <v>845</v>
      </c>
      <c r="D231">
        <v>98</v>
      </c>
      <c r="E231" s="30">
        <v>2.5</v>
      </c>
    </row>
    <row r="232" spans="1:5" x14ac:dyDescent="0.25">
      <c r="A232" t="s">
        <v>616</v>
      </c>
      <c r="B232">
        <v>2018</v>
      </c>
      <c r="C232" t="s">
        <v>846</v>
      </c>
      <c r="D232">
        <v>136</v>
      </c>
      <c r="E232" s="30">
        <v>2.5</v>
      </c>
    </row>
    <row r="233" spans="1:5" x14ac:dyDescent="0.25">
      <c r="A233" t="s">
        <v>617</v>
      </c>
      <c r="B233">
        <v>2020</v>
      </c>
      <c r="C233" t="s">
        <v>847</v>
      </c>
      <c r="D233">
        <v>204</v>
      </c>
      <c r="E233" s="30">
        <v>3</v>
      </c>
    </row>
    <row r="234" spans="1:5" x14ac:dyDescent="0.25">
      <c r="A234" t="s">
        <v>618</v>
      </c>
      <c r="B234">
        <v>2022</v>
      </c>
      <c r="C234" t="s">
        <v>848</v>
      </c>
      <c r="D234">
        <v>50</v>
      </c>
      <c r="E234" s="30">
        <v>2</v>
      </c>
    </row>
    <row r="235" spans="1:5" x14ac:dyDescent="0.25">
      <c r="A235" t="s">
        <v>619</v>
      </c>
      <c r="B235">
        <v>2026</v>
      </c>
      <c r="C235" t="s">
        <v>849</v>
      </c>
      <c r="D235">
        <v>100</v>
      </c>
      <c r="E235" s="30">
        <v>2</v>
      </c>
    </row>
    <row r="236" spans="1:5" x14ac:dyDescent="0.25">
      <c r="A236" t="s">
        <v>298</v>
      </c>
      <c r="B236">
        <v>8035</v>
      </c>
      <c r="C236" t="s">
        <v>724</v>
      </c>
      <c r="D236">
        <v>157</v>
      </c>
    </row>
    <row r="237" spans="1:5" x14ac:dyDescent="0.25">
      <c r="A237" t="s">
        <v>620</v>
      </c>
      <c r="B237">
        <v>2030</v>
      </c>
      <c r="C237" t="s">
        <v>850</v>
      </c>
      <c r="D237">
        <v>150</v>
      </c>
      <c r="E237" s="30">
        <v>8</v>
      </c>
    </row>
    <row r="238" spans="1:5" x14ac:dyDescent="0.25">
      <c r="A238" t="s">
        <v>628</v>
      </c>
      <c r="B238">
        <v>2034</v>
      </c>
      <c r="C238" t="s">
        <v>851</v>
      </c>
      <c r="D238">
        <v>200</v>
      </c>
      <c r="E238" s="30">
        <v>8</v>
      </c>
    </row>
    <row r="239" spans="1:5" x14ac:dyDescent="0.25">
      <c r="A239" t="s">
        <v>629</v>
      </c>
      <c r="B239">
        <v>2024</v>
      </c>
      <c r="C239" t="s">
        <v>852</v>
      </c>
      <c r="D239">
        <v>55</v>
      </c>
      <c r="E239" s="30">
        <v>2</v>
      </c>
    </row>
    <row r="240" spans="1:5" x14ac:dyDescent="0.25">
      <c r="A240" t="s">
        <v>630</v>
      </c>
      <c r="B240">
        <v>2028</v>
      </c>
      <c r="C240" t="s">
        <v>853</v>
      </c>
      <c r="D240">
        <v>110</v>
      </c>
      <c r="E240" s="30">
        <v>2</v>
      </c>
    </row>
    <row r="241" spans="1:5" x14ac:dyDescent="0.25">
      <c r="A241" t="s">
        <v>631</v>
      </c>
      <c r="B241">
        <v>2032</v>
      </c>
      <c r="C241" t="s">
        <v>854</v>
      </c>
      <c r="D241">
        <v>165</v>
      </c>
      <c r="E241" s="30">
        <v>8</v>
      </c>
    </row>
    <row r="242" spans="1:5" x14ac:dyDescent="0.25">
      <c r="A242" t="s">
        <v>632</v>
      </c>
      <c r="B242">
        <v>2036</v>
      </c>
      <c r="C242" s="146" t="s">
        <v>855</v>
      </c>
      <c r="D242">
        <v>220</v>
      </c>
      <c r="E242" s="30">
        <v>8</v>
      </c>
    </row>
    <row r="243" spans="1:5" x14ac:dyDescent="0.25">
      <c r="A243" t="s">
        <v>633</v>
      </c>
      <c r="B243">
        <v>2038</v>
      </c>
      <c r="C243" s="146" t="s">
        <v>856</v>
      </c>
      <c r="D243">
        <v>29</v>
      </c>
      <c r="E243" s="30">
        <v>2</v>
      </c>
    </row>
    <row r="244" spans="1:5" x14ac:dyDescent="0.25">
      <c r="A244" t="s">
        <v>634</v>
      </c>
      <c r="B244">
        <v>2040</v>
      </c>
      <c r="C244" s="146" t="s">
        <v>857</v>
      </c>
      <c r="D244">
        <v>55</v>
      </c>
      <c r="E244" s="30">
        <v>2</v>
      </c>
    </row>
    <row r="245" spans="1:5" x14ac:dyDescent="0.25">
      <c r="A245" t="s">
        <v>635</v>
      </c>
      <c r="B245">
        <v>2042</v>
      </c>
      <c r="C245" s="146" t="s">
        <v>858</v>
      </c>
      <c r="D245">
        <v>43</v>
      </c>
      <c r="E245" s="30">
        <v>2</v>
      </c>
    </row>
    <row r="246" spans="1:5" x14ac:dyDescent="0.25">
      <c r="A246" t="s">
        <v>636</v>
      </c>
      <c r="B246">
        <v>2044</v>
      </c>
      <c r="C246" s="146" t="s">
        <v>859</v>
      </c>
      <c r="D246">
        <v>85</v>
      </c>
      <c r="E246" s="30">
        <v>2</v>
      </c>
    </row>
    <row r="247" spans="1:5" x14ac:dyDescent="0.25">
      <c r="A247" t="s">
        <v>674</v>
      </c>
      <c r="B247">
        <v>8036</v>
      </c>
      <c r="C247" s="146" t="s">
        <v>725</v>
      </c>
      <c r="D247">
        <v>310</v>
      </c>
    </row>
    <row r="248" spans="1:5" x14ac:dyDescent="0.25">
      <c r="A248" t="s">
        <v>637</v>
      </c>
      <c r="B248">
        <v>8082</v>
      </c>
      <c r="C248" s="146" t="s">
        <v>892</v>
      </c>
      <c r="D248">
        <v>150</v>
      </c>
    </row>
    <row r="249" spans="1:5" x14ac:dyDescent="0.25">
      <c r="A249" t="s">
        <v>644</v>
      </c>
      <c r="B249">
        <v>8083</v>
      </c>
      <c r="C249" s="146" t="s">
        <v>893</v>
      </c>
      <c r="D249">
        <v>67</v>
      </c>
    </row>
    <row r="250" spans="1:5" x14ac:dyDescent="0.25">
      <c r="A250" t="s">
        <v>645</v>
      </c>
      <c r="B250">
        <v>8084</v>
      </c>
      <c r="C250" s="146" t="s">
        <v>894</v>
      </c>
      <c r="D250">
        <v>150</v>
      </c>
    </row>
    <row r="251" spans="1:5" x14ac:dyDescent="0.25">
      <c r="A251" t="s">
        <v>646</v>
      </c>
      <c r="B251">
        <v>8085</v>
      </c>
      <c r="C251" s="146" t="s">
        <v>895</v>
      </c>
      <c r="D251">
        <v>69</v>
      </c>
    </row>
    <row r="252" spans="1:5" x14ac:dyDescent="0.25">
      <c r="A252" t="s">
        <v>647</v>
      </c>
      <c r="B252">
        <v>5001</v>
      </c>
      <c r="C252" s="146" t="s">
        <v>896</v>
      </c>
      <c r="D252">
        <v>17</v>
      </c>
      <c r="E252" s="30">
        <v>25</v>
      </c>
    </row>
    <row r="253" spans="1:5" x14ac:dyDescent="0.25">
      <c r="A253" t="s">
        <v>648</v>
      </c>
      <c r="B253">
        <v>5003</v>
      </c>
      <c r="C253" s="146" t="s">
        <v>897</v>
      </c>
      <c r="D253">
        <v>15</v>
      </c>
      <c r="E253" s="30">
        <v>25</v>
      </c>
    </row>
    <row r="254" spans="1:5" x14ac:dyDescent="0.25">
      <c r="A254" t="s">
        <v>649</v>
      </c>
      <c r="B254">
        <v>5005</v>
      </c>
      <c r="C254" s="146" t="s">
        <v>898</v>
      </c>
      <c r="D254">
        <v>24</v>
      </c>
      <c r="E254" s="30">
        <v>25</v>
      </c>
    </row>
    <row r="255" spans="1:5" x14ac:dyDescent="0.25">
      <c r="A255" t="s">
        <v>650</v>
      </c>
      <c r="B255">
        <v>5007</v>
      </c>
      <c r="C255" s="146" t="s">
        <v>899</v>
      </c>
      <c r="D255">
        <v>13</v>
      </c>
      <c r="E255" s="30">
        <v>15</v>
      </c>
    </row>
    <row r="256" spans="1:5" x14ac:dyDescent="0.25">
      <c r="A256" t="s">
        <v>651</v>
      </c>
      <c r="B256">
        <v>5009</v>
      </c>
      <c r="C256" s="146" t="s">
        <v>900</v>
      </c>
      <c r="D256">
        <v>12</v>
      </c>
      <c r="E256" s="30">
        <v>15</v>
      </c>
    </row>
    <row r="257" spans="1:5" x14ac:dyDescent="0.25">
      <c r="A257" t="s">
        <v>652</v>
      </c>
      <c r="B257">
        <v>5011</v>
      </c>
      <c r="C257" s="146" t="s">
        <v>901</v>
      </c>
      <c r="D257">
        <v>10</v>
      </c>
      <c r="E257" s="30">
        <v>15</v>
      </c>
    </row>
    <row r="258" spans="1:5" x14ac:dyDescent="0.25">
      <c r="A258" t="s">
        <v>299</v>
      </c>
      <c r="B258">
        <v>8037</v>
      </c>
      <c r="C258" s="146" t="s">
        <v>726</v>
      </c>
      <c r="D258">
        <v>107</v>
      </c>
    </row>
    <row r="259" spans="1:5" x14ac:dyDescent="0.25">
      <c r="A259" t="s">
        <v>653</v>
      </c>
      <c r="B259">
        <v>5013</v>
      </c>
      <c r="C259" s="146" t="s">
        <v>902</v>
      </c>
      <c r="D259">
        <v>12</v>
      </c>
      <c r="E259" s="30">
        <v>25</v>
      </c>
    </row>
    <row r="260" spans="1:5" x14ac:dyDescent="0.25">
      <c r="A260" t="s">
        <v>654</v>
      </c>
      <c r="B260">
        <v>5015</v>
      </c>
      <c r="C260" s="146" t="s">
        <v>903</v>
      </c>
      <c r="D260">
        <v>11</v>
      </c>
      <c r="E260" s="30">
        <v>25</v>
      </c>
    </row>
    <row r="261" spans="1:5" x14ac:dyDescent="0.25">
      <c r="A261" t="s">
        <v>655</v>
      </c>
      <c r="B261">
        <v>5017</v>
      </c>
      <c r="C261" s="146" t="s">
        <v>904</v>
      </c>
      <c r="D261">
        <v>10</v>
      </c>
      <c r="E261" s="30">
        <v>25</v>
      </c>
    </row>
    <row r="262" spans="1:5" x14ac:dyDescent="0.25">
      <c r="A262" t="s">
        <v>656</v>
      </c>
      <c r="B262">
        <v>5023</v>
      </c>
      <c r="C262" s="146" t="s">
        <v>905</v>
      </c>
      <c r="D262">
        <v>5</v>
      </c>
      <c r="E262" s="30">
        <v>25</v>
      </c>
    </row>
    <row r="263" spans="1:5" x14ac:dyDescent="0.25">
      <c r="A263" t="s">
        <v>657</v>
      </c>
      <c r="B263">
        <v>5019</v>
      </c>
      <c r="C263" s="146" t="s">
        <v>906</v>
      </c>
      <c r="D263">
        <v>16</v>
      </c>
      <c r="E263" s="30">
        <v>40</v>
      </c>
    </row>
    <row r="264" spans="1:5" x14ac:dyDescent="0.25">
      <c r="A264" t="s">
        <v>658</v>
      </c>
      <c r="B264">
        <v>5021</v>
      </c>
      <c r="C264" s="146" t="s">
        <v>907</v>
      </c>
      <c r="D264">
        <v>12</v>
      </c>
      <c r="E264" s="30">
        <v>40</v>
      </c>
    </row>
    <row r="265" spans="1:5" x14ac:dyDescent="0.25">
      <c r="A265" t="s">
        <v>659</v>
      </c>
      <c r="B265">
        <v>5025</v>
      </c>
      <c r="C265" s="146" t="s">
        <v>908</v>
      </c>
      <c r="D265">
        <v>17</v>
      </c>
      <c r="E265" s="30">
        <v>60</v>
      </c>
    </row>
    <row r="266" spans="1:5" x14ac:dyDescent="0.25">
      <c r="A266" t="s">
        <v>660</v>
      </c>
      <c r="B266">
        <v>5000</v>
      </c>
      <c r="C266" s="146" t="s">
        <v>896</v>
      </c>
      <c r="D266">
        <v>17</v>
      </c>
      <c r="E266" s="30">
        <v>12.5</v>
      </c>
    </row>
    <row r="267" spans="1:5" x14ac:dyDescent="0.25">
      <c r="A267" t="s">
        <v>661</v>
      </c>
      <c r="B267">
        <v>5002</v>
      </c>
      <c r="C267" s="146" t="s">
        <v>897</v>
      </c>
      <c r="D267">
        <v>15</v>
      </c>
      <c r="E267" s="30">
        <v>12.5</v>
      </c>
    </row>
    <row r="268" spans="1:5" x14ac:dyDescent="0.25">
      <c r="A268" t="s">
        <v>662</v>
      </c>
      <c r="B268">
        <v>5004</v>
      </c>
      <c r="C268" s="146" t="s">
        <v>898</v>
      </c>
      <c r="D268">
        <v>24</v>
      </c>
      <c r="E268" s="30">
        <v>12.5</v>
      </c>
    </row>
    <row r="269" spans="1:5" x14ac:dyDescent="0.25">
      <c r="A269" t="s">
        <v>300</v>
      </c>
      <c r="B269">
        <v>8038</v>
      </c>
      <c r="C269" s="146" t="s">
        <v>727</v>
      </c>
      <c r="D269">
        <v>145</v>
      </c>
    </row>
    <row r="270" spans="1:5" x14ac:dyDescent="0.25">
      <c r="A270" t="s">
        <v>663</v>
      </c>
      <c r="B270">
        <v>5006</v>
      </c>
      <c r="C270" s="146" t="s">
        <v>899</v>
      </c>
      <c r="D270">
        <v>13</v>
      </c>
      <c r="E270" s="30">
        <v>7.5</v>
      </c>
    </row>
    <row r="271" spans="1:5" x14ac:dyDescent="0.25">
      <c r="A271" t="s">
        <v>664</v>
      </c>
      <c r="B271">
        <v>5008</v>
      </c>
      <c r="C271" s="146" t="s">
        <v>900</v>
      </c>
      <c r="D271">
        <v>12</v>
      </c>
      <c r="E271" s="30">
        <v>7.5</v>
      </c>
    </row>
    <row r="272" spans="1:5" x14ac:dyDescent="0.25">
      <c r="A272" t="s">
        <v>665</v>
      </c>
      <c r="B272" s="217">
        <v>5010</v>
      </c>
      <c r="C272" t="s">
        <v>901</v>
      </c>
      <c r="D272">
        <v>10</v>
      </c>
      <c r="E272" s="30">
        <v>7.5</v>
      </c>
    </row>
    <row r="273" spans="1:5" x14ac:dyDescent="0.25">
      <c r="A273" t="s">
        <v>666</v>
      </c>
      <c r="B273" s="217">
        <v>5012</v>
      </c>
      <c r="C273" t="s">
        <v>902</v>
      </c>
      <c r="D273">
        <v>12</v>
      </c>
      <c r="E273" s="30">
        <v>12.5</v>
      </c>
    </row>
    <row r="274" spans="1:5" x14ac:dyDescent="0.25">
      <c r="A274" t="s">
        <v>667</v>
      </c>
      <c r="B274" s="217">
        <v>5014</v>
      </c>
      <c r="C274" t="s">
        <v>903</v>
      </c>
      <c r="D274">
        <v>11</v>
      </c>
      <c r="E274" s="30">
        <v>12.5</v>
      </c>
    </row>
    <row r="275" spans="1:5" x14ac:dyDescent="0.25">
      <c r="A275" t="s">
        <v>668</v>
      </c>
      <c r="B275" s="217">
        <v>5016</v>
      </c>
      <c r="C275" t="s">
        <v>904</v>
      </c>
      <c r="D275">
        <v>10</v>
      </c>
      <c r="E275" s="30">
        <v>12.5</v>
      </c>
    </row>
    <row r="276" spans="1:5" x14ac:dyDescent="0.25">
      <c r="A276" t="s">
        <v>669</v>
      </c>
      <c r="B276">
        <v>5022</v>
      </c>
      <c r="C276" s="146" t="s">
        <v>1659</v>
      </c>
      <c r="D276">
        <v>5</v>
      </c>
      <c r="E276" s="30">
        <v>12.5</v>
      </c>
    </row>
    <row r="277" spans="1:5" x14ac:dyDescent="0.25">
      <c r="A277" t="s">
        <v>670</v>
      </c>
      <c r="B277">
        <v>5018</v>
      </c>
      <c r="C277" s="146" t="s">
        <v>1660</v>
      </c>
      <c r="D277">
        <v>16</v>
      </c>
      <c r="E277" s="30">
        <v>20</v>
      </c>
    </row>
    <row r="278" spans="1:5" x14ac:dyDescent="0.25">
      <c r="A278" t="s">
        <v>671</v>
      </c>
      <c r="B278">
        <v>5020</v>
      </c>
      <c r="C278" s="146" t="s">
        <v>1661</v>
      </c>
      <c r="D278">
        <v>12</v>
      </c>
      <c r="E278" s="30">
        <v>20</v>
      </c>
    </row>
    <row r="279" spans="1:5" x14ac:dyDescent="0.25">
      <c r="A279" t="s">
        <v>672</v>
      </c>
      <c r="B279">
        <v>5024</v>
      </c>
      <c r="C279" s="146" t="s">
        <v>1662</v>
      </c>
      <c r="D279">
        <v>17</v>
      </c>
      <c r="E279" s="30">
        <v>30</v>
      </c>
    </row>
    <row r="280" spans="1:5" x14ac:dyDescent="0.25">
      <c r="A280" t="s">
        <v>264</v>
      </c>
      <c r="B280">
        <v>8003</v>
      </c>
      <c r="C280" s="146" t="s">
        <v>692</v>
      </c>
      <c r="D280">
        <v>91</v>
      </c>
    </row>
    <row r="281" spans="1:5" x14ac:dyDescent="0.25">
      <c r="A281" t="s">
        <v>301</v>
      </c>
      <c r="B281">
        <v>8039</v>
      </c>
      <c r="C281" s="146" t="s">
        <v>728</v>
      </c>
      <c r="D281">
        <v>135</v>
      </c>
    </row>
    <row r="282" spans="1:5" x14ac:dyDescent="0.25">
      <c r="A282" t="s">
        <v>762</v>
      </c>
      <c r="B282">
        <v>8096</v>
      </c>
      <c r="C282" s="146" t="s">
        <v>992</v>
      </c>
      <c r="D282">
        <v>450</v>
      </c>
    </row>
    <row r="283" spans="1:5" x14ac:dyDescent="0.25">
      <c r="A283" t="s">
        <v>945</v>
      </c>
      <c r="B283">
        <v>475</v>
      </c>
      <c r="C283" s="146" t="s">
        <v>1094</v>
      </c>
      <c r="D283">
        <v>28</v>
      </c>
    </row>
    <row r="284" spans="1:5" x14ac:dyDescent="0.25">
      <c r="A284" t="s">
        <v>946</v>
      </c>
      <c r="C284" s="146"/>
    </row>
    <row r="285" spans="1:5" x14ac:dyDescent="0.25">
      <c r="A285" t="s">
        <v>947</v>
      </c>
      <c r="B285">
        <v>1269</v>
      </c>
      <c r="C285" s="146" t="s">
        <v>1202</v>
      </c>
      <c r="D285">
        <v>318</v>
      </c>
      <c r="E285" s="30">
        <v>30</v>
      </c>
    </row>
    <row r="286" spans="1:5" x14ac:dyDescent="0.25">
      <c r="A286" t="s">
        <v>948</v>
      </c>
      <c r="B286">
        <v>1268</v>
      </c>
      <c r="C286" s="146" t="s">
        <v>1202</v>
      </c>
      <c r="D286">
        <v>318</v>
      </c>
      <c r="E286" s="30">
        <v>15</v>
      </c>
    </row>
    <row r="287" spans="1:5" x14ac:dyDescent="0.25">
      <c r="A287" t="s">
        <v>950</v>
      </c>
      <c r="B287">
        <v>438</v>
      </c>
      <c r="C287" s="146" t="s">
        <v>789</v>
      </c>
      <c r="D287">
        <v>85</v>
      </c>
    </row>
    <row r="288" spans="1:5" x14ac:dyDescent="0.25">
      <c r="A288" t="s">
        <v>951</v>
      </c>
      <c r="B288">
        <v>439</v>
      </c>
      <c r="C288" s="146" t="s">
        <v>952</v>
      </c>
      <c r="D288">
        <v>85</v>
      </c>
    </row>
    <row r="289" spans="1:4" x14ac:dyDescent="0.25">
      <c r="A289" t="s">
        <v>954</v>
      </c>
      <c r="B289">
        <v>119</v>
      </c>
      <c r="C289" s="146" t="s">
        <v>962</v>
      </c>
      <c r="D289">
        <v>37</v>
      </c>
    </row>
    <row r="290" spans="1:4" x14ac:dyDescent="0.25">
      <c r="A290" t="s">
        <v>955</v>
      </c>
      <c r="B290">
        <v>121</v>
      </c>
      <c r="C290" s="146" t="s">
        <v>963</v>
      </c>
      <c r="D290">
        <v>73</v>
      </c>
    </row>
    <row r="291" spans="1:4" x14ac:dyDescent="0.25">
      <c r="A291" t="s">
        <v>956</v>
      </c>
      <c r="B291">
        <v>123</v>
      </c>
      <c r="C291" s="146" t="s">
        <v>964</v>
      </c>
      <c r="D291">
        <v>93</v>
      </c>
    </row>
    <row r="292" spans="1:4" x14ac:dyDescent="0.25">
      <c r="A292" t="s">
        <v>305</v>
      </c>
      <c r="B292">
        <v>8040</v>
      </c>
      <c r="C292" s="146" t="s">
        <v>729</v>
      </c>
      <c r="D292">
        <v>195</v>
      </c>
    </row>
    <row r="293" spans="1:4" x14ac:dyDescent="0.25">
      <c r="A293" t="s">
        <v>957</v>
      </c>
    </row>
    <row r="294" spans="1:4" x14ac:dyDescent="0.25">
      <c r="A294" t="s">
        <v>958</v>
      </c>
      <c r="C294" s="146"/>
    </row>
    <row r="295" spans="1:4" x14ac:dyDescent="0.25">
      <c r="A295" t="s">
        <v>959</v>
      </c>
      <c r="C295" s="146"/>
    </row>
    <row r="296" spans="1:4" x14ac:dyDescent="0.25">
      <c r="A296" t="s">
        <v>960</v>
      </c>
      <c r="B296">
        <v>133</v>
      </c>
      <c r="C296" s="146" t="s">
        <v>972</v>
      </c>
      <c r="D296">
        <v>159</v>
      </c>
    </row>
    <row r="297" spans="1:4" x14ac:dyDescent="0.25">
      <c r="A297" t="s">
        <v>961</v>
      </c>
      <c r="C297" s="146"/>
    </row>
    <row r="298" spans="1:4" x14ac:dyDescent="0.25">
      <c r="A298" t="s">
        <v>965</v>
      </c>
      <c r="C298" s="146"/>
    </row>
    <row r="299" spans="1:4" x14ac:dyDescent="0.25">
      <c r="A299" t="s">
        <v>966</v>
      </c>
      <c r="C299" s="146"/>
    </row>
    <row r="300" spans="1:4" x14ac:dyDescent="0.25">
      <c r="A300" t="s">
        <v>967</v>
      </c>
      <c r="C300" s="146"/>
    </row>
    <row r="301" spans="1:4" x14ac:dyDescent="0.25">
      <c r="A301" t="s">
        <v>968</v>
      </c>
      <c r="C301" s="146"/>
    </row>
    <row r="302" spans="1:4" x14ac:dyDescent="0.25">
      <c r="A302" t="s">
        <v>969</v>
      </c>
      <c r="B302">
        <v>138</v>
      </c>
      <c r="C302" s="146" t="s">
        <v>981</v>
      </c>
      <c r="D302">
        <v>80</v>
      </c>
    </row>
    <row r="303" spans="1:4" x14ac:dyDescent="0.25">
      <c r="A303" t="s">
        <v>306</v>
      </c>
      <c r="B303">
        <v>8041</v>
      </c>
      <c r="C303" s="146" t="s">
        <v>730</v>
      </c>
      <c r="D303">
        <v>265</v>
      </c>
    </row>
    <row r="304" spans="1:4" x14ac:dyDescent="0.25">
      <c r="A304" t="s">
        <v>970</v>
      </c>
      <c r="B304">
        <v>139</v>
      </c>
      <c r="C304" s="146" t="s">
        <v>982</v>
      </c>
      <c r="D304">
        <v>106</v>
      </c>
    </row>
    <row r="305" spans="1:5" x14ac:dyDescent="0.25">
      <c r="A305" t="s">
        <v>971</v>
      </c>
      <c r="B305">
        <v>140</v>
      </c>
      <c r="C305" s="146" t="s">
        <v>983</v>
      </c>
      <c r="D305">
        <v>159</v>
      </c>
    </row>
    <row r="306" spans="1:5" x14ac:dyDescent="0.25">
      <c r="A306" t="s">
        <v>976</v>
      </c>
      <c r="B306">
        <v>141</v>
      </c>
      <c r="C306" t="s">
        <v>984</v>
      </c>
      <c r="D306">
        <v>212</v>
      </c>
    </row>
    <row r="307" spans="1:5" x14ac:dyDescent="0.25">
      <c r="A307" t="s">
        <v>977</v>
      </c>
    </row>
    <row r="308" spans="1:5" x14ac:dyDescent="0.25">
      <c r="A308" t="s">
        <v>978</v>
      </c>
    </row>
    <row r="309" spans="1:5" x14ac:dyDescent="0.25">
      <c r="A309" t="s">
        <v>979</v>
      </c>
    </row>
    <row r="310" spans="1:5" x14ac:dyDescent="0.25">
      <c r="A310" t="s">
        <v>980</v>
      </c>
    </row>
    <row r="311" spans="1:5" x14ac:dyDescent="0.25">
      <c r="A311" t="s">
        <v>986</v>
      </c>
      <c r="B311">
        <v>967</v>
      </c>
      <c r="C311" t="s">
        <v>988</v>
      </c>
      <c r="D311">
        <v>620</v>
      </c>
      <c r="E311" s="30">
        <v>85</v>
      </c>
    </row>
    <row r="312" spans="1:5" x14ac:dyDescent="0.25">
      <c r="A312" t="s">
        <v>987</v>
      </c>
      <c r="B312">
        <v>966</v>
      </c>
      <c r="C312" t="s">
        <v>988</v>
      </c>
      <c r="D312">
        <v>620</v>
      </c>
      <c r="E312" s="30">
        <v>20</v>
      </c>
    </row>
    <row r="313" spans="1:5" x14ac:dyDescent="0.25">
      <c r="A313" t="s">
        <v>1036</v>
      </c>
      <c r="B313">
        <v>1607</v>
      </c>
      <c r="C313" t="s">
        <v>1045</v>
      </c>
      <c r="D313">
        <v>150</v>
      </c>
      <c r="E313" s="30">
        <v>60</v>
      </c>
    </row>
    <row r="314" spans="1:5" x14ac:dyDescent="0.25">
      <c r="A314" t="s">
        <v>307</v>
      </c>
      <c r="B314">
        <v>8042</v>
      </c>
      <c r="C314" t="s">
        <v>731</v>
      </c>
      <c r="D314">
        <v>330</v>
      </c>
    </row>
    <row r="315" spans="1:5" x14ac:dyDescent="0.25">
      <c r="A315" t="s">
        <v>1037</v>
      </c>
      <c r="B315">
        <v>1609</v>
      </c>
      <c r="C315" t="s">
        <v>1046</v>
      </c>
      <c r="D315">
        <v>225</v>
      </c>
      <c r="E315" s="30">
        <v>100</v>
      </c>
    </row>
    <row r="316" spans="1:5" x14ac:dyDescent="0.25">
      <c r="A316" t="s">
        <v>1038</v>
      </c>
      <c r="B316">
        <v>1611</v>
      </c>
      <c r="C316" t="s">
        <v>1047</v>
      </c>
      <c r="D316">
        <v>350</v>
      </c>
      <c r="E316" s="30">
        <v>100</v>
      </c>
    </row>
    <row r="317" spans="1:5" x14ac:dyDescent="0.25">
      <c r="A317" t="s">
        <v>1039</v>
      </c>
      <c r="B317">
        <v>1606</v>
      </c>
      <c r="C317" t="s">
        <v>1045</v>
      </c>
      <c r="D317">
        <v>150</v>
      </c>
      <c r="E317" s="30">
        <v>30</v>
      </c>
    </row>
    <row r="318" spans="1:5" x14ac:dyDescent="0.25">
      <c r="A318" t="s">
        <v>1040</v>
      </c>
      <c r="B318">
        <v>1608</v>
      </c>
      <c r="C318" t="s">
        <v>1046</v>
      </c>
      <c r="D318">
        <v>225</v>
      </c>
      <c r="E318" s="30">
        <v>50</v>
      </c>
    </row>
    <row r="319" spans="1:5" x14ac:dyDescent="0.25">
      <c r="A319" t="s">
        <v>1041</v>
      </c>
      <c r="B319">
        <v>1610</v>
      </c>
      <c r="C319" t="s">
        <v>1047</v>
      </c>
      <c r="D319">
        <v>350</v>
      </c>
      <c r="E319" s="30">
        <v>50</v>
      </c>
    </row>
    <row r="320" spans="1:5" x14ac:dyDescent="0.25">
      <c r="A320" t="s">
        <v>1059</v>
      </c>
      <c r="B320">
        <v>8098</v>
      </c>
      <c r="C320" t="s">
        <v>1060</v>
      </c>
      <c r="D320">
        <v>575</v>
      </c>
    </row>
    <row r="321" spans="1:5" x14ac:dyDescent="0.25">
      <c r="A321" t="s">
        <v>1061</v>
      </c>
      <c r="B321">
        <v>2110</v>
      </c>
      <c r="C321" t="s">
        <v>1062</v>
      </c>
      <c r="D321">
        <v>29</v>
      </c>
      <c r="E321" s="30">
        <v>12</v>
      </c>
    </row>
    <row r="322" spans="1:5" x14ac:dyDescent="0.25">
      <c r="A322" t="s">
        <v>1063</v>
      </c>
      <c r="B322">
        <v>2085</v>
      </c>
      <c r="C322" t="s">
        <v>1062</v>
      </c>
      <c r="D322">
        <v>29</v>
      </c>
      <c r="E322" s="30">
        <v>2</v>
      </c>
    </row>
    <row r="323" spans="1:5" x14ac:dyDescent="0.25">
      <c r="A323" t="s">
        <v>1064</v>
      </c>
      <c r="B323">
        <v>2111</v>
      </c>
      <c r="C323" t="s">
        <v>1065</v>
      </c>
      <c r="D323">
        <v>58</v>
      </c>
      <c r="E323" s="30">
        <v>12</v>
      </c>
    </row>
    <row r="324" spans="1:5" x14ac:dyDescent="0.25">
      <c r="A324" t="s">
        <v>1066</v>
      </c>
      <c r="B324">
        <v>2077</v>
      </c>
      <c r="C324" t="s">
        <v>1065</v>
      </c>
      <c r="D324">
        <v>58</v>
      </c>
      <c r="E324" s="30">
        <v>2</v>
      </c>
    </row>
    <row r="325" spans="1:5" x14ac:dyDescent="0.25">
      <c r="A325" t="s">
        <v>308</v>
      </c>
      <c r="B325">
        <v>8043</v>
      </c>
      <c r="C325" t="s">
        <v>732</v>
      </c>
      <c r="D325">
        <v>180</v>
      </c>
    </row>
    <row r="326" spans="1:5" x14ac:dyDescent="0.25">
      <c r="A326" t="s">
        <v>973</v>
      </c>
      <c r="B326">
        <v>2112</v>
      </c>
      <c r="C326" t="s">
        <v>1067</v>
      </c>
      <c r="D326">
        <v>96</v>
      </c>
      <c r="E326" s="30">
        <v>19</v>
      </c>
    </row>
    <row r="327" spans="1:5" x14ac:dyDescent="0.25">
      <c r="A327" t="s">
        <v>1068</v>
      </c>
      <c r="B327">
        <v>2079</v>
      </c>
      <c r="C327" t="s">
        <v>1067</v>
      </c>
      <c r="D327">
        <v>96</v>
      </c>
      <c r="E327" s="30">
        <v>2.5</v>
      </c>
    </row>
    <row r="328" spans="1:5" x14ac:dyDescent="0.25">
      <c r="A328" t="s">
        <v>1069</v>
      </c>
      <c r="B328">
        <v>2113</v>
      </c>
      <c r="C328" t="s">
        <v>1070</v>
      </c>
      <c r="D328">
        <v>116</v>
      </c>
      <c r="E328" s="30">
        <v>19</v>
      </c>
    </row>
    <row r="329" spans="1:5" x14ac:dyDescent="0.25">
      <c r="A329" t="s">
        <v>1071</v>
      </c>
      <c r="B329">
        <v>2081</v>
      </c>
      <c r="C329" t="s">
        <v>1070</v>
      </c>
      <c r="D329">
        <v>116</v>
      </c>
      <c r="E329" s="30">
        <v>2.5</v>
      </c>
    </row>
    <row r="330" spans="1:5" x14ac:dyDescent="0.25">
      <c r="A330" t="s">
        <v>1075</v>
      </c>
      <c r="B330">
        <v>2132</v>
      </c>
      <c r="C330" t="s">
        <v>1076</v>
      </c>
      <c r="D330">
        <v>82</v>
      </c>
      <c r="E330" s="30">
        <v>10</v>
      </c>
    </row>
    <row r="331" spans="1:5" x14ac:dyDescent="0.25">
      <c r="A331" t="s">
        <v>1077</v>
      </c>
      <c r="B331">
        <v>2083</v>
      </c>
      <c r="C331" t="s">
        <v>1076</v>
      </c>
      <c r="D331">
        <v>82</v>
      </c>
      <c r="E331" s="30">
        <v>4</v>
      </c>
    </row>
    <row r="332" spans="1:5" x14ac:dyDescent="0.25">
      <c r="A332" t="s">
        <v>1097</v>
      </c>
      <c r="B332">
        <v>477</v>
      </c>
      <c r="C332" t="s">
        <v>1098</v>
      </c>
      <c r="D332">
        <v>25</v>
      </c>
    </row>
    <row r="333" spans="1:5" x14ac:dyDescent="0.25">
      <c r="A333" t="s">
        <v>1099</v>
      </c>
      <c r="E333" s="135"/>
    </row>
    <row r="334" spans="1:5" x14ac:dyDescent="0.25">
      <c r="A334" t="s">
        <v>309</v>
      </c>
      <c r="B334">
        <v>8044</v>
      </c>
      <c r="C334" t="s">
        <v>733</v>
      </c>
      <c r="D334">
        <v>300</v>
      </c>
    </row>
    <row r="335" spans="1:5" x14ac:dyDescent="0.25">
      <c r="A335" t="s">
        <v>1105</v>
      </c>
      <c r="B335">
        <v>144</v>
      </c>
      <c r="C335" t="s">
        <v>1106</v>
      </c>
      <c r="D335">
        <v>221</v>
      </c>
    </row>
    <row r="336" spans="1:5" x14ac:dyDescent="0.25">
      <c r="A336" t="s">
        <v>1110</v>
      </c>
    </row>
    <row r="337" spans="1:5" x14ac:dyDescent="0.25">
      <c r="A337" t="s">
        <v>1112</v>
      </c>
      <c r="B337">
        <v>8099</v>
      </c>
      <c r="C337" t="s">
        <v>1127</v>
      </c>
      <c r="D337">
        <v>250</v>
      </c>
    </row>
    <row r="338" spans="1:5" x14ac:dyDescent="0.25">
      <c r="A338" t="s">
        <v>1113</v>
      </c>
      <c r="B338">
        <v>8100</v>
      </c>
      <c r="C338" t="s">
        <v>1126</v>
      </c>
      <c r="D338">
        <v>400</v>
      </c>
    </row>
    <row r="339" spans="1:5" x14ac:dyDescent="0.25">
      <c r="A339" t="s">
        <v>1114</v>
      </c>
      <c r="B339">
        <v>2106</v>
      </c>
      <c r="C339" t="s">
        <v>1128</v>
      </c>
      <c r="D339">
        <v>39</v>
      </c>
      <c r="E339" s="30">
        <v>12</v>
      </c>
    </row>
    <row r="340" spans="1:5" x14ac:dyDescent="0.25">
      <c r="A340" t="s">
        <v>1115</v>
      </c>
      <c r="B340">
        <v>2087</v>
      </c>
      <c r="C340" t="s">
        <v>1128</v>
      </c>
      <c r="D340">
        <v>39</v>
      </c>
      <c r="E340" s="30">
        <v>2</v>
      </c>
    </row>
    <row r="341" spans="1:5" x14ac:dyDescent="0.25">
      <c r="A341" t="s">
        <v>1116</v>
      </c>
      <c r="B341">
        <v>983</v>
      </c>
      <c r="C341" t="s">
        <v>1129</v>
      </c>
      <c r="D341">
        <v>205</v>
      </c>
      <c r="E341" s="30">
        <v>20</v>
      </c>
    </row>
    <row r="342" spans="1:5" x14ac:dyDescent="0.25">
      <c r="A342" t="s">
        <v>1117</v>
      </c>
      <c r="B342">
        <v>984</v>
      </c>
      <c r="C342" t="s">
        <v>1129</v>
      </c>
      <c r="D342">
        <v>205</v>
      </c>
      <c r="E342" s="30">
        <v>8</v>
      </c>
    </row>
    <row r="343" spans="1:5" x14ac:dyDescent="0.25">
      <c r="A343" t="s">
        <v>1118</v>
      </c>
      <c r="B343">
        <v>985</v>
      </c>
      <c r="C343" t="s">
        <v>1130</v>
      </c>
      <c r="D343">
        <v>330</v>
      </c>
      <c r="E343" s="30">
        <v>20</v>
      </c>
    </row>
    <row r="344" spans="1:5" x14ac:dyDescent="0.25">
      <c r="A344" t="s">
        <v>1119</v>
      </c>
      <c r="B344">
        <v>986</v>
      </c>
      <c r="C344" t="s">
        <v>1130</v>
      </c>
      <c r="D344">
        <v>330</v>
      </c>
      <c r="E344" s="30">
        <v>8</v>
      </c>
    </row>
    <row r="345" spans="1:5" x14ac:dyDescent="0.25">
      <c r="A345" t="s">
        <v>310</v>
      </c>
      <c r="B345">
        <v>8045</v>
      </c>
      <c r="C345" t="s">
        <v>734</v>
      </c>
      <c r="D345">
        <v>450</v>
      </c>
    </row>
    <row r="346" spans="1:5" x14ac:dyDescent="0.25">
      <c r="A346" t="s">
        <v>1120</v>
      </c>
      <c r="B346">
        <v>3007</v>
      </c>
      <c r="C346" t="s">
        <v>1131</v>
      </c>
      <c r="D346">
        <v>2</v>
      </c>
      <c r="E346" s="30">
        <v>12</v>
      </c>
    </row>
    <row r="347" spans="1:5" x14ac:dyDescent="0.25">
      <c r="A347" t="s">
        <v>1121</v>
      </c>
      <c r="B347">
        <v>3008</v>
      </c>
      <c r="C347" t="s">
        <v>1132</v>
      </c>
      <c r="D347">
        <v>2</v>
      </c>
      <c r="E347" s="30">
        <v>6</v>
      </c>
    </row>
    <row r="348" spans="1:5" x14ac:dyDescent="0.25">
      <c r="A348" t="s">
        <v>1122</v>
      </c>
      <c r="B348">
        <v>3009</v>
      </c>
      <c r="C348" t="s">
        <v>1133</v>
      </c>
      <c r="D348">
        <v>0.3</v>
      </c>
      <c r="E348" s="30">
        <v>15</v>
      </c>
    </row>
    <row r="349" spans="1:5" x14ac:dyDescent="0.25">
      <c r="A349" t="s">
        <v>1123</v>
      </c>
      <c r="B349">
        <v>3010</v>
      </c>
      <c r="C349" t="s">
        <v>1134</v>
      </c>
      <c r="D349">
        <v>0.3</v>
      </c>
      <c r="E349" s="30">
        <v>10</v>
      </c>
    </row>
    <row r="350" spans="1:5" x14ac:dyDescent="0.25">
      <c r="A350" t="s">
        <v>1124</v>
      </c>
      <c r="B350">
        <v>3005</v>
      </c>
      <c r="C350" t="s">
        <v>1135</v>
      </c>
      <c r="D350">
        <v>0</v>
      </c>
      <c r="E350" s="30">
        <v>16</v>
      </c>
    </row>
    <row r="351" spans="1:5" x14ac:dyDescent="0.25">
      <c r="A351" t="s">
        <v>1125</v>
      </c>
      <c r="B351">
        <v>3006</v>
      </c>
      <c r="C351" t="s">
        <v>1136</v>
      </c>
      <c r="D351">
        <v>0</v>
      </c>
      <c r="E351" s="30">
        <v>11</v>
      </c>
    </row>
    <row r="352" spans="1:5" x14ac:dyDescent="0.25">
      <c r="A352" t="s">
        <v>1141</v>
      </c>
      <c r="B352">
        <v>8101</v>
      </c>
      <c r="C352" t="s">
        <v>1142</v>
      </c>
      <c r="D352">
        <v>54</v>
      </c>
    </row>
    <row r="353" spans="1:5" x14ac:dyDescent="0.25">
      <c r="A353" t="s">
        <v>1143</v>
      </c>
      <c r="B353">
        <v>2088</v>
      </c>
      <c r="C353" t="s">
        <v>1145</v>
      </c>
      <c r="D353">
        <v>49</v>
      </c>
      <c r="E353" s="30">
        <v>1.2</v>
      </c>
    </row>
    <row r="354" spans="1:5" x14ac:dyDescent="0.25">
      <c r="A354" t="s">
        <v>1146</v>
      </c>
      <c r="B354">
        <v>2089</v>
      </c>
      <c r="C354" t="s">
        <v>1145</v>
      </c>
      <c r="D354">
        <v>49</v>
      </c>
      <c r="E354" s="30">
        <v>1.2</v>
      </c>
    </row>
    <row r="355" spans="1:5" x14ac:dyDescent="0.25">
      <c r="A355" t="s">
        <v>1149</v>
      </c>
      <c r="B355">
        <v>137</v>
      </c>
      <c r="C355" t="s">
        <v>1151</v>
      </c>
      <c r="D355">
        <v>53</v>
      </c>
    </row>
    <row r="356" spans="1:5" x14ac:dyDescent="0.25">
      <c r="A356" t="s">
        <v>311</v>
      </c>
      <c r="B356">
        <v>8046</v>
      </c>
      <c r="C356" t="s">
        <v>735</v>
      </c>
      <c r="D356">
        <v>100</v>
      </c>
    </row>
    <row r="357" spans="1:5" x14ac:dyDescent="0.25">
      <c r="A357" t="s">
        <v>1150</v>
      </c>
      <c r="B357">
        <v>136</v>
      </c>
      <c r="C357" t="s">
        <v>1152</v>
      </c>
      <c r="D357">
        <v>26</v>
      </c>
    </row>
    <row r="358" spans="1:5" x14ac:dyDescent="0.25">
      <c r="A358" t="s">
        <v>1153</v>
      </c>
    </row>
    <row r="359" spans="1:5" x14ac:dyDescent="0.25">
      <c r="A359" t="s">
        <v>1154</v>
      </c>
    </row>
    <row r="360" spans="1:5" x14ac:dyDescent="0.25">
      <c r="A360" t="s">
        <v>1182</v>
      </c>
      <c r="B360">
        <v>8097</v>
      </c>
      <c r="C360" t="s">
        <v>1183</v>
      </c>
      <c r="D360">
        <v>50</v>
      </c>
    </row>
    <row r="361" spans="1:5" x14ac:dyDescent="0.25">
      <c r="A361" t="s">
        <v>1188</v>
      </c>
      <c r="B361">
        <v>134</v>
      </c>
      <c r="C361" t="s">
        <v>815</v>
      </c>
      <c r="D361">
        <v>146</v>
      </c>
    </row>
    <row r="362" spans="1:5" x14ac:dyDescent="0.25">
      <c r="A362" t="s">
        <v>1189</v>
      </c>
    </row>
    <row r="363" spans="1:5" x14ac:dyDescent="0.25">
      <c r="A363" t="s">
        <v>312</v>
      </c>
      <c r="B363">
        <v>8047</v>
      </c>
      <c r="C363" t="s">
        <v>736</v>
      </c>
      <c r="D363">
        <v>180</v>
      </c>
    </row>
    <row r="364" spans="1:5" x14ac:dyDescent="0.25">
      <c r="A364" t="s">
        <v>1191</v>
      </c>
      <c r="B364">
        <v>146</v>
      </c>
      <c r="C364" t="s">
        <v>1106</v>
      </c>
      <c r="D364">
        <v>292</v>
      </c>
    </row>
    <row r="365" spans="1:5" x14ac:dyDescent="0.25">
      <c r="A365" t="s">
        <v>1192</v>
      </c>
    </row>
    <row r="366" spans="1:5" x14ac:dyDescent="0.25">
      <c r="A366" t="s">
        <v>1220</v>
      </c>
      <c r="B366">
        <v>987</v>
      </c>
      <c r="C366" t="s">
        <v>1224</v>
      </c>
      <c r="D366">
        <v>163</v>
      </c>
      <c r="E366" s="30">
        <v>26</v>
      </c>
    </row>
    <row r="367" spans="1:5" x14ac:dyDescent="0.25">
      <c r="A367" t="s">
        <v>1221</v>
      </c>
      <c r="B367">
        <v>988</v>
      </c>
      <c r="C367" t="s">
        <v>1224</v>
      </c>
      <c r="D367">
        <v>163</v>
      </c>
      <c r="E367" s="30">
        <v>6.5</v>
      </c>
    </row>
    <row r="368" spans="1:5" x14ac:dyDescent="0.25">
      <c r="A368" t="s">
        <v>1222</v>
      </c>
      <c r="B368">
        <v>8127</v>
      </c>
      <c r="C368" t="s">
        <v>1225</v>
      </c>
      <c r="D368">
        <v>342</v>
      </c>
      <c r="E368" s="30">
        <v>61</v>
      </c>
    </row>
    <row r="369" spans="1:5" x14ac:dyDescent="0.25">
      <c r="A369" t="s">
        <v>1223</v>
      </c>
      <c r="B369">
        <v>8128</v>
      </c>
      <c r="C369" t="s">
        <v>1225</v>
      </c>
      <c r="D369">
        <v>342</v>
      </c>
      <c r="E369" s="30">
        <v>15</v>
      </c>
    </row>
    <row r="370" spans="1:5" x14ac:dyDescent="0.25">
      <c r="A370" t="s">
        <v>1241</v>
      </c>
      <c r="B370">
        <v>8102</v>
      </c>
      <c r="C370" t="s">
        <v>1242</v>
      </c>
      <c r="D370">
        <v>65</v>
      </c>
    </row>
    <row r="371" spans="1:5" x14ac:dyDescent="0.25">
      <c r="A371" t="s">
        <v>1248</v>
      </c>
      <c r="B371">
        <v>142</v>
      </c>
      <c r="C371" t="s">
        <v>1106</v>
      </c>
      <c r="D371">
        <v>146</v>
      </c>
    </row>
    <row r="372" spans="1:5" x14ac:dyDescent="0.25">
      <c r="A372" t="s">
        <v>313</v>
      </c>
      <c r="B372">
        <v>8048</v>
      </c>
      <c r="C372" t="s">
        <v>737</v>
      </c>
      <c r="D372">
        <v>75</v>
      </c>
    </row>
    <row r="373" spans="1:5" x14ac:dyDescent="0.25">
      <c r="A373" t="s">
        <v>1249</v>
      </c>
    </row>
    <row r="374" spans="1:5" x14ac:dyDescent="0.25">
      <c r="A374" t="s">
        <v>1263</v>
      </c>
      <c r="B374">
        <v>1532</v>
      </c>
      <c r="C374" t="s">
        <v>1330</v>
      </c>
      <c r="D374" t="s">
        <v>1349</v>
      </c>
      <c r="E374" s="30">
        <v>50</v>
      </c>
    </row>
    <row r="375" spans="1:5" x14ac:dyDescent="0.25">
      <c r="A375" t="s">
        <v>1264</v>
      </c>
      <c r="B375">
        <v>1533</v>
      </c>
      <c r="C375" t="s">
        <v>1329</v>
      </c>
      <c r="D375" t="s">
        <v>1349</v>
      </c>
      <c r="E375" s="30">
        <v>40</v>
      </c>
    </row>
    <row r="376" spans="1:5" x14ac:dyDescent="0.25">
      <c r="A376" t="s">
        <v>1265</v>
      </c>
      <c r="B376">
        <v>1534</v>
      </c>
      <c r="C376" t="s">
        <v>1350</v>
      </c>
      <c r="D376" t="s">
        <v>1349</v>
      </c>
      <c r="E376" s="30">
        <v>50</v>
      </c>
    </row>
    <row r="377" spans="1:5" x14ac:dyDescent="0.25">
      <c r="A377" t="s">
        <v>1266</v>
      </c>
      <c r="B377">
        <v>1535</v>
      </c>
      <c r="C377" t="s">
        <v>1331</v>
      </c>
      <c r="D377" t="s">
        <v>1349</v>
      </c>
      <c r="E377" s="30">
        <v>40</v>
      </c>
    </row>
    <row r="378" spans="1:5" x14ac:dyDescent="0.25">
      <c r="A378" t="s">
        <v>1274</v>
      </c>
      <c r="B378">
        <v>2160</v>
      </c>
      <c r="C378" t="s">
        <v>1282</v>
      </c>
      <c r="D378">
        <v>164</v>
      </c>
      <c r="E378" s="30">
        <v>60</v>
      </c>
    </row>
    <row r="379" spans="1:5" x14ac:dyDescent="0.25">
      <c r="A379" t="s">
        <v>1275</v>
      </c>
      <c r="B379">
        <v>2161</v>
      </c>
      <c r="C379" t="s">
        <v>1283</v>
      </c>
      <c r="D379">
        <v>164</v>
      </c>
      <c r="E379" s="30">
        <v>30</v>
      </c>
    </row>
    <row r="380" spans="1:5" x14ac:dyDescent="0.25">
      <c r="A380" t="s">
        <v>1279</v>
      </c>
      <c r="B380">
        <v>8103</v>
      </c>
      <c r="C380" t="s">
        <v>1284</v>
      </c>
      <c r="D380">
        <v>1000</v>
      </c>
    </row>
    <row r="381" spans="1:5" x14ac:dyDescent="0.25">
      <c r="A381" t="s">
        <v>1280</v>
      </c>
      <c r="B381">
        <v>993</v>
      </c>
      <c r="C381" t="s">
        <v>1285</v>
      </c>
      <c r="D381">
        <v>129</v>
      </c>
      <c r="E381" s="30">
        <v>20</v>
      </c>
    </row>
    <row r="382" spans="1:5" x14ac:dyDescent="0.25">
      <c r="A382" t="s">
        <v>1281</v>
      </c>
      <c r="B382">
        <v>994</v>
      </c>
      <c r="C382" t="s">
        <v>1285</v>
      </c>
      <c r="D382">
        <v>129</v>
      </c>
      <c r="E382" s="30">
        <v>9</v>
      </c>
    </row>
    <row r="383" spans="1:5" x14ac:dyDescent="0.25">
      <c r="A383" t="s">
        <v>265</v>
      </c>
      <c r="B383">
        <v>8004</v>
      </c>
      <c r="C383" t="s">
        <v>693</v>
      </c>
      <c r="D383">
        <v>43</v>
      </c>
    </row>
    <row r="384" spans="1:5" x14ac:dyDescent="0.25">
      <c r="A384" t="s">
        <v>302</v>
      </c>
      <c r="B384">
        <v>8049</v>
      </c>
      <c r="C384" t="s">
        <v>738</v>
      </c>
      <c r="D384">
        <v>123</v>
      </c>
    </row>
    <row r="385" spans="1:5" x14ac:dyDescent="0.25">
      <c r="A385" t="s">
        <v>1287</v>
      </c>
      <c r="B385">
        <v>1286</v>
      </c>
      <c r="C385" t="s">
        <v>1301</v>
      </c>
      <c r="D385" t="s">
        <v>1349</v>
      </c>
    </row>
    <row r="386" spans="1:5" x14ac:dyDescent="0.25">
      <c r="A386" t="s">
        <v>1288</v>
      </c>
    </row>
    <row r="387" spans="1:5" x14ac:dyDescent="0.25">
      <c r="A387" t="s">
        <v>1289</v>
      </c>
      <c r="B387">
        <v>1288</v>
      </c>
      <c r="C387" t="s">
        <v>1302</v>
      </c>
      <c r="D387" t="s">
        <v>1349</v>
      </c>
    </row>
    <row r="388" spans="1:5" x14ac:dyDescent="0.25">
      <c r="A388" t="s">
        <v>1290</v>
      </c>
    </row>
    <row r="389" spans="1:5" x14ac:dyDescent="0.25">
      <c r="A389" t="s">
        <v>1291</v>
      </c>
      <c r="B389">
        <v>1290</v>
      </c>
      <c r="C389" t="s">
        <v>1303</v>
      </c>
      <c r="D389" t="s">
        <v>1349</v>
      </c>
    </row>
    <row r="390" spans="1:5" x14ac:dyDescent="0.25">
      <c r="A390" t="s">
        <v>1292</v>
      </c>
    </row>
    <row r="391" spans="1:5" x14ac:dyDescent="0.25">
      <c r="A391" t="s">
        <v>1293</v>
      </c>
      <c r="B391">
        <v>1292</v>
      </c>
      <c r="C391" t="s">
        <v>1304</v>
      </c>
      <c r="D391" t="s">
        <v>1349</v>
      </c>
    </row>
    <row r="392" spans="1:5" x14ac:dyDescent="0.25">
      <c r="A392" t="s">
        <v>1294</v>
      </c>
    </row>
    <row r="393" spans="1:5" x14ac:dyDescent="0.25">
      <c r="A393" t="s">
        <v>303</v>
      </c>
      <c r="B393">
        <v>8050</v>
      </c>
      <c r="C393" t="s">
        <v>739</v>
      </c>
      <c r="D393">
        <v>139</v>
      </c>
    </row>
    <row r="394" spans="1:5" x14ac:dyDescent="0.25">
      <c r="A394" t="s">
        <v>1295</v>
      </c>
      <c r="B394">
        <v>1294</v>
      </c>
      <c r="C394" t="s">
        <v>1305</v>
      </c>
      <c r="D394" t="s">
        <v>1349</v>
      </c>
    </row>
    <row r="395" spans="1:5" x14ac:dyDescent="0.25">
      <c r="A395" t="s">
        <v>1296</v>
      </c>
    </row>
    <row r="396" spans="1:5" x14ac:dyDescent="0.25">
      <c r="A396" t="s">
        <v>1297</v>
      </c>
      <c r="B396">
        <v>1296</v>
      </c>
      <c r="C396" t="s">
        <v>1306</v>
      </c>
      <c r="D396" t="s">
        <v>1349</v>
      </c>
    </row>
    <row r="397" spans="1:5" x14ac:dyDescent="0.25">
      <c r="A397" t="s">
        <v>1298</v>
      </c>
    </row>
    <row r="398" spans="1:5" x14ac:dyDescent="0.25">
      <c r="A398" t="s">
        <v>1299</v>
      </c>
      <c r="B398">
        <v>1298</v>
      </c>
      <c r="C398" t="s">
        <v>1307</v>
      </c>
      <c r="D398">
        <v>200</v>
      </c>
    </row>
    <row r="399" spans="1:5" x14ac:dyDescent="0.25">
      <c r="A399" t="s">
        <v>1300</v>
      </c>
    </row>
    <row r="400" spans="1:5" x14ac:dyDescent="0.25">
      <c r="A400" t="s">
        <v>1323</v>
      </c>
      <c r="B400">
        <v>1409</v>
      </c>
      <c r="C400" t="s">
        <v>888</v>
      </c>
      <c r="D400">
        <v>7</v>
      </c>
      <c r="E400" s="30">
        <v>6</v>
      </c>
    </row>
    <row r="401" spans="1:5" x14ac:dyDescent="0.25">
      <c r="A401" t="s">
        <v>1324</v>
      </c>
      <c r="B401">
        <v>1410</v>
      </c>
      <c r="C401" t="s">
        <v>888</v>
      </c>
      <c r="D401">
        <v>7</v>
      </c>
      <c r="E401" s="30">
        <v>3</v>
      </c>
    </row>
    <row r="402" spans="1:5" x14ac:dyDescent="0.25">
      <c r="A402" t="s">
        <v>1325</v>
      </c>
      <c r="B402">
        <v>1411</v>
      </c>
      <c r="C402" t="s">
        <v>1054</v>
      </c>
      <c r="D402">
        <v>14</v>
      </c>
      <c r="E402" s="30">
        <v>8</v>
      </c>
    </row>
    <row r="403" spans="1:5" x14ac:dyDescent="0.25">
      <c r="A403" t="s">
        <v>1326</v>
      </c>
      <c r="B403">
        <v>1412</v>
      </c>
      <c r="C403" t="s">
        <v>1054</v>
      </c>
      <c r="D403">
        <v>14</v>
      </c>
      <c r="E403" s="30">
        <v>4</v>
      </c>
    </row>
    <row r="404" spans="1:5" x14ac:dyDescent="0.25">
      <c r="A404" t="s">
        <v>304</v>
      </c>
      <c r="B404">
        <v>8051</v>
      </c>
      <c r="C404" t="s">
        <v>740</v>
      </c>
      <c r="D404">
        <v>257</v>
      </c>
    </row>
    <row r="405" spans="1:5" x14ac:dyDescent="0.25">
      <c r="A405" t="s">
        <v>1546</v>
      </c>
      <c r="B405">
        <v>1520</v>
      </c>
      <c r="C405" t="s">
        <v>1541</v>
      </c>
      <c r="E405" s="30">
        <v>35</v>
      </c>
    </row>
    <row r="406" spans="1:5" x14ac:dyDescent="0.25">
      <c r="A406" t="s">
        <v>1547</v>
      </c>
      <c r="B406">
        <v>1473</v>
      </c>
      <c r="C406" t="s">
        <v>1541</v>
      </c>
      <c r="E406" s="30">
        <v>35</v>
      </c>
    </row>
    <row r="407" spans="1:5" x14ac:dyDescent="0.25">
      <c r="A407" t="s">
        <v>1548</v>
      </c>
    </row>
    <row r="408" spans="1:5" x14ac:dyDescent="0.25">
      <c r="A408" t="s">
        <v>1549</v>
      </c>
    </row>
    <row r="409" spans="1:5" x14ac:dyDescent="0.25">
      <c r="A409" t="s">
        <v>314</v>
      </c>
      <c r="B409">
        <v>8052</v>
      </c>
      <c r="C409" t="s">
        <v>741</v>
      </c>
      <c r="D409">
        <v>330</v>
      </c>
    </row>
    <row r="410" spans="1:5" x14ac:dyDescent="0.25">
      <c r="A410" t="s">
        <v>315</v>
      </c>
      <c r="B410">
        <v>8053</v>
      </c>
      <c r="C410" t="s">
        <v>742</v>
      </c>
      <c r="D410">
        <v>125</v>
      </c>
    </row>
    <row r="411" spans="1:5" x14ac:dyDescent="0.25">
      <c r="A411" t="s">
        <v>316</v>
      </c>
      <c r="B411">
        <v>8054</v>
      </c>
      <c r="C411" t="s">
        <v>743</v>
      </c>
      <c r="D411">
        <v>227</v>
      </c>
    </row>
    <row r="412" spans="1:5" x14ac:dyDescent="0.25">
      <c r="A412" t="s">
        <v>1339</v>
      </c>
      <c r="B412">
        <v>1552</v>
      </c>
      <c r="C412" t="s">
        <v>1372</v>
      </c>
      <c r="D412" t="s">
        <v>1349</v>
      </c>
      <c r="E412" s="30">
        <v>44</v>
      </c>
    </row>
    <row r="413" spans="1:5" x14ac:dyDescent="0.25">
      <c r="A413" t="s">
        <v>1340</v>
      </c>
      <c r="B413">
        <v>1553</v>
      </c>
      <c r="C413" t="s">
        <v>1369</v>
      </c>
      <c r="D413" t="s">
        <v>1349</v>
      </c>
      <c r="E413" s="30">
        <v>0</v>
      </c>
    </row>
    <row r="414" spans="1:5" x14ac:dyDescent="0.25">
      <c r="A414" t="s">
        <v>1341</v>
      </c>
      <c r="B414">
        <v>1554</v>
      </c>
      <c r="C414" t="s">
        <v>1371</v>
      </c>
      <c r="D414" t="s">
        <v>1349</v>
      </c>
      <c r="E414" s="30">
        <v>44</v>
      </c>
    </row>
    <row r="415" spans="1:5" x14ac:dyDescent="0.25">
      <c r="A415" t="s">
        <v>1342</v>
      </c>
      <c r="B415">
        <v>1555</v>
      </c>
      <c r="C415" t="s">
        <v>1370</v>
      </c>
      <c r="D415" t="s">
        <v>1349</v>
      </c>
      <c r="E415" s="30">
        <v>0</v>
      </c>
    </row>
    <row r="416" spans="1:5" x14ac:dyDescent="0.25">
      <c r="A416" t="s">
        <v>1344</v>
      </c>
      <c r="B416">
        <v>991</v>
      </c>
      <c r="C416" t="s">
        <v>1343</v>
      </c>
      <c r="D416">
        <v>830</v>
      </c>
      <c r="E416" s="149">
        <v>40</v>
      </c>
    </row>
    <row r="417" spans="1:5" x14ac:dyDescent="0.25">
      <c r="A417" t="s">
        <v>1345</v>
      </c>
      <c r="B417">
        <v>992</v>
      </c>
      <c r="C417" t="s">
        <v>1343</v>
      </c>
      <c r="D417">
        <v>830</v>
      </c>
      <c r="E417" s="149">
        <v>16</v>
      </c>
    </row>
    <row r="418" spans="1:5" x14ac:dyDescent="0.25">
      <c r="A418" t="s">
        <v>317</v>
      </c>
      <c r="B418">
        <v>8055</v>
      </c>
      <c r="C418" t="s">
        <v>744</v>
      </c>
      <c r="D418">
        <v>230</v>
      </c>
    </row>
    <row r="419" spans="1:5" x14ac:dyDescent="0.25">
      <c r="A419" t="s">
        <v>318</v>
      </c>
      <c r="B419">
        <v>8056</v>
      </c>
      <c r="C419" t="s">
        <v>745</v>
      </c>
      <c r="D419">
        <v>375</v>
      </c>
    </row>
    <row r="420" spans="1:5" x14ac:dyDescent="0.25">
      <c r="A420" t="s">
        <v>319</v>
      </c>
      <c r="B420">
        <v>8057</v>
      </c>
      <c r="C420" t="s">
        <v>746</v>
      </c>
      <c r="D420">
        <v>570</v>
      </c>
    </row>
    <row r="421" spans="1:5" x14ac:dyDescent="0.25">
      <c r="A421" t="s">
        <v>320</v>
      </c>
      <c r="B421">
        <v>8058</v>
      </c>
      <c r="C421" t="s">
        <v>747</v>
      </c>
      <c r="D421">
        <v>200</v>
      </c>
    </row>
    <row r="422" spans="1:5" x14ac:dyDescent="0.25">
      <c r="A422" t="s">
        <v>266</v>
      </c>
      <c r="B422">
        <v>8005</v>
      </c>
      <c r="C422" t="s">
        <v>694</v>
      </c>
      <c r="D422">
        <v>70</v>
      </c>
    </row>
    <row r="423" spans="1:5" x14ac:dyDescent="0.25">
      <c r="A423" t="s">
        <v>321</v>
      </c>
      <c r="B423">
        <v>8059</v>
      </c>
      <c r="C423" t="s">
        <v>748</v>
      </c>
      <c r="D423">
        <v>325</v>
      </c>
    </row>
    <row r="424" spans="1:5" x14ac:dyDescent="0.25">
      <c r="A424" t="s">
        <v>1397</v>
      </c>
      <c r="B424">
        <v>1700</v>
      </c>
      <c r="C424" t="s">
        <v>1390</v>
      </c>
      <c r="D424" t="s">
        <v>1349</v>
      </c>
      <c r="E424" s="30">
        <v>0</v>
      </c>
    </row>
    <row r="425" spans="1:5" x14ac:dyDescent="0.25">
      <c r="A425" t="s">
        <v>1415</v>
      </c>
      <c r="B425">
        <v>1701</v>
      </c>
      <c r="C425" t="s">
        <v>1390</v>
      </c>
      <c r="D425" t="s">
        <v>1349</v>
      </c>
      <c r="E425" s="30">
        <v>0</v>
      </c>
    </row>
    <row r="426" spans="1:5" x14ac:dyDescent="0.25">
      <c r="A426" t="s">
        <v>1398</v>
      </c>
      <c r="B426">
        <v>1702</v>
      </c>
      <c r="C426" t="s">
        <v>1391</v>
      </c>
      <c r="D426" t="s">
        <v>1349</v>
      </c>
      <c r="E426" s="30">
        <v>0</v>
      </c>
    </row>
    <row r="427" spans="1:5" x14ac:dyDescent="0.25">
      <c r="A427" t="s">
        <v>1399</v>
      </c>
      <c r="B427">
        <v>1703</v>
      </c>
      <c r="C427" t="s">
        <v>1391</v>
      </c>
      <c r="D427" t="s">
        <v>1349</v>
      </c>
      <c r="E427" s="30">
        <v>0</v>
      </c>
    </row>
    <row r="428" spans="1:5" x14ac:dyDescent="0.25">
      <c r="A428" t="s">
        <v>1400</v>
      </c>
      <c r="B428">
        <v>1560</v>
      </c>
      <c r="C428" t="s">
        <v>1647</v>
      </c>
      <c r="D428" t="s">
        <v>1349</v>
      </c>
      <c r="E428" s="30">
        <v>20</v>
      </c>
    </row>
    <row r="429" spans="1:5" x14ac:dyDescent="0.25">
      <c r="A429" t="s">
        <v>1416</v>
      </c>
      <c r="B429">
        <v>1561</v>
      </c>
      <c r="C429" t="s">
        <v>1648</v>
      </c>
      <c r="D429" t="s">
        <v>1349</v>
      </c>
      <c r="E429" s="30">
        <v>0</v>
      </c>
    </row>
    <row r="430" spans="1:5" x14ac:dyDescent="0.25">
      <c r="A430" t="s">
        <v>1401</v>
      </c>
      <c r="B430">
        <v>1562</v>
      </c>
      <c r="C430" t="s">
        <v>1649</v>
      </c>
      <c r="D430" t="s">
        <v>1349</v>
      </c>
      <c r="E430" s="30">
        <v>40</v>
      </c>
    </row>
    <row r="431" spans="1:5" x14ac:dyDescent="0.25">
      <c r="A431" t="s">
        <v>1417</v>
      </c>
      <c r="B431">
        <v>1563</v>
      </c>
      <c r="C431" t="s">
        <v>1651</v>
      </c>
      <c r="D431" t="s">
        <v>1349</v>
      </c>
      <c r="E431" s="30">
        <v>0</v>
      </c>
    </row>
    <row r="432" spans="1:5" x14ac:dyDescent="0.25">
      <c r="A432" t="s">
        <v>1402</v>
      </c>
      <c r="B432">
        <v>1564</v>
      </c>
      <c r="C432" t="s">
        <v>1650</v>
      </c>
      <c r="D432" t="s">
        <v>1349</v>
      </c>
      <c r="E432" s="30">
        <v>60</v>
      </c>
    </row>
    <row r="433" spans="1:5" x14ac:dyDescent="0.25">
      <c r="A433" t="s">
        <v>1418</v>
      </c>
      <c r="B433">
        <v>1565</v>
      </c>
      <c r="C433" t="s">
        <v>1652</v>
      </c>
      <c r="D433" t="s">
        <v>1349</v>
      </c>
      <c r="E433" s="30">
        <v>0</v>
      </c>
    </row>
    <row r="434" spans="1:5" x14ac:dyDescent="0.25">
      <c r="A434" t="s">
        <v>322</v>
      </c>
      <c r="B434">
        <v>8095</v>
      </c>
      <c r="C434" t="s">
        <v>749</v>
      </c>
      <c r="D434">
        <v>6</v>
      </c>
    </row>
    <row r="435" spans="1:5" x14ac:dyDescent="0.25">
      <c r="A435" t="s">
        <v>1403</v>
      </c>
      <c r="B435">
        <v>1708</v>
      </c>
      <c r="C435" t="s">
        <v>1579</v>
      </c>
      <c r="D435" t="s">
        <v>1349</v>
      </c>
      <c r="E435" s="30">
        <v>5</v>
      </c>
    </row>
    <row r="436" spans="1:5" x14ac:dyDescent="0.25">
      <c r="A436" t="s">
        <v>1419</v>
      </c>
      <c r="B436">
        <v>1709</v>
      </c>
      <c r="C436" t="s">
        <v>1538</v>
      </c>
      <c r="D436" t="s">
        <v>1349</v>
      </c>
      <c r="E436" s="30">
        <v>5</v>
      </c>
    </row>
    <row r="437" spans="1:5" x14ac:dyDescent="0.25">
      <c r="A437" t="s">
        <v>1404</v>
      </c>
      <c r="B437">
        <v>1710</v>
      </c>
      <c r="C437" t="s">
        <v>1539</v>
      </c>
      <c r="D437" t="s">
        <v>1349</v>
      </c>
      <c r="E437" s="30">
        <v>7</v>
      </c>
    </row>
    <row r="438" spans="1:5" x14ac:dyDescent="0.25">
      <c r="A438" t="s">
        <v>1420</v>
      </c>
      <c r="B438">
        <v>1711</v>
      </c>
      <c r="C438" t="s">
        <v>1539</v>
      </c>
      <c r="D438" t="s">
        <v>1349</v>
      </c>
      <c r="E438" s="30">
        <v>7</v>
      </c>
    </row>
    <row r="439" spans="1:5" x14ac:dyDescent="0.25">
      <c r="A439" t="s">
        <v>1405</v>
      </c>
      <c r="B439">
        <v>1570</v>
      </c>
      <c r="D439" t="s">
        <v>1349</v>
      </c>
      <c r="E439" s="30">
        <v>0</v>
      </c>
    </row>
    <row r="440" spans="1:5" x14ac:dyDescent="0.25">
      <c r="A440" t="s">
        <v>1421</v>
      </c>
      <c r="B440">
        <v>1571</v>
      </c>
      <c r="D440" t="s">
        <v>1349</v>
      </c>
      <c r="E440" s="30">
        <v>0</v>
      </c>
    </row>
    <row r="441" spans="1:5" x14ac:dyDescent="0.25">
      <c r="A441" t="s">
        <v>1406</v>
      </c>
      <c r="B441">
        <v>1572</v>
      </c>
      <c r="D441" t="s">
        <v>1349</v>
      </c>
      <c r="E441" s="30">
        <v>0</v>
      </c>
    </row>
    <row r="442" spans="1:5" x14ac:dyDescent="0.25">
      <c r="A442" t="s">
        <v>1422</v>
      </c>
      <c r="B442">
        <v>1573</v>
      </c>
      <c r="D442" t="s">
        <v>1349</v>
      </c>
      <c r="E442" s="30">
        <v>0</v>
      </c>
    </row>
    <row r="443" spans="1:5" x14ac:dyDescent="0.25">
      <c r="A443" t="s">
        <v>1407</v>
      </c>
      <c r="B443">
        <v>1574</v>
      </c>
      <c r="D443" t="s">
        <v>1349</v>
      </c>
      <c r="E443" s="30">
        <v>0</v>
      </c>
    </row>
    <row r="444" spans="1:5" x14ac:dyDescent="0.25">
      <c r="A444" t="s">
        <v>323</v>
      </c>
      <c r="B444">
        <v>8060</v>
      </c>
      <c r="C444" t="s">
        <v>750</v>
      </c>
      <c r="D444">
        <v>40</v>
      </c>
    </row>
    <row r="445" spans="1:5" x14ac:dyDescent="0.25">
      <c r="A445" t="s">
        <v>1408</v>
      </c>
      <c r="B445">
        <v>1576</v>
      </c>
      <c r="D445" t="s">
        <v>1349</v>
      </c>
    </row>
    <row r="446" spans="1:5" x14ac:dyDescent="0.25">
      <c r="A446" t="s">
        <v>1409</v>
      </c>
      <c r="B446">
        <v>1578</v>
      </c>
      <c r="C446" t="s">
        <v>1536</v>
      </c>
      <c r="D446" t="s">
        <v>1349</v>
      </c>
      <c r="E446" s="30">
        <v>25</v>
      </c>
    </row>
    <row r="447" spans="1:5" x14ac:dyDescent="0.25">
      <c r="A447" t="s">
        <v>1423</v>
      </c>
      <c r="B447">
        <v>1579</v>
      </c>
      <c r="C447" t="s">
        <v>1536</v>
      </c>
      <c r="D447" t="s">
        <v>1349</v>
      </c>
      <c r="E447" s="30">
        <v>25</v>
      </c>
    </row>
    <row r="448" spans="1:5" x14ac:dyDescent="0.25">
      <c r="A448" t="s">
        <v>1410</v>
      </c>
      <c r="B448">
        <v>1580</v>
      </c>
      <c r="C448" t="s">
        <v>1392</v>
      </c>
      <c r="D448" t="s">
        <v>1349</v>
      </c>
      <c r="E448" s="30">
        <v>32</v>
      </c>
    </row>
    <row r="449" spans="1:5" x14ac:dyDescent="0.25">
      <c r="A449" t="s">
        <v>1424</v>
      </c>
      <c r="B449">
        <v>1581</v>
      </c>
      <c r="C449" t="s">
        <v>1392</v>
      </c>
      <c r="D449" t="s">
        <v>1349</v>
      </c>
      <c r="E449" s="30">
        <v>32</v>
      </c>
    </row>
    <row r="450" spans="1:5" x14ac:dyDescent="0.25">
      <c r="A450" t="s">
        <v>1411</v>
      </c>
      <c r="B450">
        <v>1582</v>
      </c>
      <c r="C450" t="s">
        <v>1393</v>
      </c>
      <c r="D450" t="s">
        <v>1349</v>
      </c>
      <c r="E450" s="30">
        <v>50</v>
      </c>
    </row>
    <row r="451" spans="1:5" x14ac:dyDescent="0.25">
      <c r="A451" t="s">
        <v>1425</v>
      </c>
      <c r="B451">
        <v>1583</v>
      </c>
      <c r="C451" t="s">
        <v>1393</v>
      </c>
      <c r="D451" t="s">
        <v>1349</v>
      </c>
      <c r="E451" s="30">
        <v>50</v>
      </c>
    </row>
    <row r="452" spans="1:5" x14ac:dyDescent="0.25">
      <c r="A452" t="s">
        <v>1412</v>
      </c>
      <c r="B452">
        <v>1584</v>
      </c>
      <c r="C452" t="s">
        <v>1394</v>
      </c>
      <c r="D452" t="s">
        <v>1349</v>
      </c>
      <c r="E452" s="30">
        <v>70</v>
      </c>
    </row>
    <row r="453" spans="1:5" x14ac:dyDescent="0.25">
      <c r="A453" t="s">
        <v>1426</v>
      </c>
      <c r="B453">
        <v>1585</v>
      </c>
      <c r="C453" t="s">
        <v>1394</v>
      </c>
      <c r="D453" t="s">
        <v>1349</v>
      </c>
      <c r="E453" s="30">
        <v>70</v>
      </c>
    </row>
    <row r="454" spans="1:5" x14ac:dyDescent="0.25">
      <c r="A454" t="s">
        <v>324</v>
      </c>
      <c r="B454">
        <v>8061</v>
      </c>
      <c r="C454" t="s">
        <v>751</v>
      </c>
      <c r="D454">
        <v>60</v>
      </c>
    </row>
    <row r="455" spans="1:5" x14ac:dyDescent="0.25">
      <c r="A455" t="s">
        <v>1413</v>
      </c>
      <c r="B455">
        <v>1586</v>
      </c>
      <c r="C455" t="s">
        <v>1395</v>
      </c>
      <c r="D455" t="s">
        <v>1349</v>
      </c>
      <c r="E455" s="30">
        <v>97</v>
      </c>
    </row>
    <row r="456" spans="1:5" x14ac:dyDescent="0.25">
      <c r="A456" t="s">
        <v>1427</v>
      </c>
      <c r="B456">
        <v>1587</v>
      </c>
      <c r="C456" t="s">
        <v>1395</v>
      </c>
      <c r="D456" t="s">
        <v>1349</v>
      </c>
      <c r="E456" s="30">
        <v>97</v>
      </c>
    </row>
    <row r="457" spans="1:5" x14ac:dyDescent="0.25">
      <c r="A457" t="s">
        <v>1414</v>
      </c>
      <c r="B457">
        <v>1588</v>
      </c>
      <c r="C457" t="s">
        <v>1396</v>
      </c>
      <c r="D457" t="s">
        <v>1349</v>
      </c>
      <c r="E457" s="30">
        <v>125</v>
      </c>
    </row>
    <row r="458" spans="1:5" x14ac:dyDescent="0.25">
      <c r="A458" t="s">
        <v>1428</v>
      </c>
      <c r="B458">
        <v>1589</v>
      </c>
      <c r="C458" t="s">
        <v>1396</v>
      </c>
      <c r="D458" t="s">
        <v>1349</v>
      </c>
      <c r="E458" s="30">
        <v>125</v>
      </c>
    </row>
    <row r="459" spans="1:5" x14ac:dyDescent="0.25">
      <c r="A459" t="s">
        <v>1429</v>
      </c>
      <c r="B459">
        <v>1520</v>
      </c>
      <c r="C459" t="s">
        <v>1527</v>
      </c>
      <c r="D459" t="s">
        <v>1349</v>
      </c>
      <c r="E459" s="231">
        <v>35</v>
      </c>
    </row>
    <row r="460" spans="1:5" x14ac:dyDescent="0.25">
      <c r="A460" t="s">
        <v>1435</v>
      </c>
      <c r="B460">
        <v>1521</v>
      </c>
      <c r="C460" t="s">
        <v>1527</v>
      </c>
      <c r="D460" t="s">
        <v>1349</v>
      </c>
      <c r="E460" s="231">
        <v>35</v>
      </c>
    </row>
    <row r="461" spans="1:5" x14ac:dyDescent="0.25">
      <c r="A461" t="s">
        <v>1430</v>
      </c>
      <c r="B461">
        <v>1522</v>
      </c>
      <c r="C461" t="s">
        <v>1528</v>
      </c>
      <c r="D461" t="s">
        <v>1349</v>
      </c>
      <c r="E461" s="231">
        <v>63</v>
      </c>
    </row>
    <row r="462" spans="1:5" x14ac:dyDescent="0.25">
      <c r="A462" t="s">
        <v>1436</v>
      </c>
      <c r="B462">
        <v>1523</v>
      </c>
      <c r="C462" t="s">
        <v>1528</v>
      </c>
      <c r="D462" t="s">
        <v>1349</v>
      </c>
      <c r="E462" s="231">
        <v>63</v>
      </c>
    </row>
    <row r="463" spans="1:5" x14ac:dyDescent="0.25">
      <c r="A463" t="s">
        <v>1431</v>
      </c>
      <c r="B463">
        <v>1524</v>
      </c>
      <c r="C463" t="s">
        <v>1529</v>
      </c>
      <c r="D463" t="s">
        <v>1349</v>
      </c>
      <c r="E463" s="231">
        <v>100</v>
      </c>
    </row>
    <row r="464" spans="1:5" x14ac:dyDescent="0.25">
      <c r="A464" t="s">
        <v>1437</v>
      </c>
      <c r="B464">
        <v>1525</v>
      </c>
      <c r="C464" t="s">
        <v>1529</v>
      </c>
      <c r="D464" t="s">
        <v>1349</v>
      </c>
      <c r="E464" s="231">
        <v>100</v>
      </c>
    </row>
    <row r="465" spans="1:5" x14ac:dyDescent="0.25">
      <c r="A465" t="s">
        <v>325</v>
      </c>
      <c r="B465">
        <v>8062</v>
      </c>
      <c r="C465" t="s">
        <v>752</v>
      </c>
      <c r="D465">
        <v>75</v>
      </c>
    </row>
    <row r="466" spans="1:5" x14ac:dyDescent="0.25">
      <c r="A466" t="s">
        <v>1432</v>
      </c>
      <c r="B466">
        <v>1526</v>
      </c>
      <c r="C466" t="s">
        <v>1530</v>
      </c>
      <c r="D466" t="s">
        <v>1349</v>
      </c>
      <c r="E466" s="231">
        <v>139</v>
      </c>
    </row>
    <row r="467" spans="1:5" x14ac:dyDescent="0.25">
      <c r="A467" t="s">
        <v>1438</v>
      </c>
      <c r="B467">
        <v>1527</v>
      </c>
      <c r="C467" t="s">
        <v>1530</v>
      </c>
      <c r="D467" t="s">
        <v>1349</v>
      </c>
      <c r="E467" s="231">
        <v>139</v>
      </c>
    </row>
    <row r="468" spans="1:5" x14ac:dyDescent="0.25">
      <c r="A468" t="s">
        <v>1433</v>
      </c>
      <c r="B468">
        <v>1528</v>
      </c>
      <c r="C468" t="s">
        <v>1531</v>
      </c>
      <c r="D468" t="s">
        <v>1349</v>
      </c>
      <c r="E468" s="231">
        <v>194</v>
      </c>
    </row>
    <row r="469" spans="1:5" x14ac:dyDescent="0.25">
      <c r="A469" t="s">
        <v>1439</v>
      </c>
      <c r="B469">
        <v>1529</v>
      </c>
      <c r="C469" t="s">
        <v>1531</v>
      </c>
      <c r="D469" t="s">
        <v>1349</v>
      </c>
      <c r="E469" s="231">
        <v>194</v>
      </c>
    </row>
    <row r="470" spans="1:5" x14ac:dyDescent="0.25">
      <c r="A470" t="s">
        <v>1434</v>
      </c>
      <c r="B470">
        <v>1530</v>
      </c>
      <c r="C470" t="s">
        <v>1532</v>
      </c>
      <c r="D470" t="s">
        <v>1349</v>
      </c>
      <c r="E470" s="231">
        <v>249</v>
      </c>
    </row>
    <row r="471" spans="1:5" x14ac:dyDescent="0.25">
      <c r="A471" t="s">
        <v>1440</v>
      </c>
      <c r="B471">
        <v>1531</v>
      </c>
      <c r="C471" t="s">
        <v>1532</v>
      </c>
      <c r="D471" t="s">
        <v>1349</v>
      </c>
      <c r="E471" s="231">
        <v>249</v>
      </c>
    </row>
    <row r="472" spans="1:5" x14ac:dyDescent="0.25">
      <c r="A472" t="s">
        <v>326</v>
      </c>
      <c r="B472">
        <v>8063</v>
      </c>
      <c r="C472" t="s">
        <v>753</v>
      </c>
      <c r="D472">
        <v>100</v>
      </c>
    </row>
    <row r="473" spans="1:5" x14ac:dyDescent="0.25">
      <c r="A473" t="s">
        <v>1441</v>
      </c>
      <c r="B473">
        <v>1704</v>
      </c>
      <c r="C473" t="s">
        <v>1599</v>
      </c>
      <c r="D473" t="s">
        <v>1349</v>
      </c>
      <c r="E473" s="30">
        <v>0</v>
      </c>
    </row>
    <row r="474" spans="1:5" x14ac:dyDescent="0.25">
      <c r="A474" t="s">
        <v>1442</v>
      </c>
      <c r="B474">
        <v>1705</v>
      </c>
      <c r="C474" t="s">
        <v>1599</v>
      </c>
      <c r="D474" t="s">
        <v>1349</v>
      </c>
      <c r="E474" s="30">
        <v>0</v>
      </c>
    </row>
    <row r="475" spans="1:5" x14ac:dyDescent="0.25">
      <c r="A475" t="s">
        <v>1443</v>
      </c>
      <c r="B475">
        <v>1706</v>
      </c>
      <c r="C475" t="s">
        <v>1600</v>
      </c>
      <c r="D475" t="s">
        <v>1349</v>
      </c>
      <c r="E475" s="30">
        <v>0</v>
      </c>
    </row>
    <row r="476" spans="1:5" x14ac:dyDescent="0.25">
      <c r="A476" t="s">
        <v>1444</v>
      </c>
      <c r="B476">
        <v>1707</v>
      </c>
      <c r="C476" t="s">
        <v>1600</v>
      </c>
      <c r="D476" t="s">
        <v>1349</v>
      </c>
      <c r="E476" s="30">
        <v>0</v>
      </c>
    </row>
    <row r="477" spans="1:5" x14ac:dyDescent="0.25">
      <c r="A477" t="s">
        <v>1445</v>
      </c>
      <c r="B477">
        <v>1594</v>
      </c>
      <c r="C477" t="s">
        <v>1653</v>
      </c>
      <c r="D477" t="s">
        <v>1349</v>
      </c>
      <c r="E477" s="30">
        <v>15</v>
      </c>
    </row>
    <row r="478" spans="1:5" x14ac:dyDescent="0.25">
      <c r="A478" t="s">
        <v>1446</v>
      </c>
      <c r="B478">
        <v>1595</v>
      </c>
      <c r="C478" t="s">
        <v>1381</v>
      </c>
      <c r="D478" t="s">
        <v>1349</v>
      </c>
      <c r="E478" s="30">
        <v>0</v>
      </c>
    </row>
    <row r="479" spans="1:5" x14ac:dyDescent="0.25">
      <c r="A479" t="s">
        <v>1447</v>
      </c>
      <c r="B479">
        <v>1596</v>
      </c>
      <c r="C479" t="s">
        <v>1654</v>
      </c>
      <c r="D479" t="s">
        <v>1349</v>
      </c>
      <c r="E479" s="30">
        <v>30</v>
      </c>
    </row>
    <row r="480" spans="1:5" x14ac:dyDescent="0.25">
      <c r="A480" t="s">
        <v>1448</v>
      </c>
      <c r="B480">
        <v>1597</v>
      </c>
      <c r="C480" t="s">
        <v>1383</v>
      </c>
      <c r="D480" t="s">
        <v>1349</v>
      </c>
      <c r="E480" s="30">
        <v>0</v>
      </c>
    </row>
    <row r="481" spans="1:5" x14ac:dyDescent="0.25">
      <c r="A481" t="s">
        <v>1449</v>
      </c>
      <c r="B481">
        <v>1598</v>
      </c>
      <c r="C481" t="s">
        <v>1655</v>
      </c>
      <c r="D481" t="s">
        <v>1349</v>
      </c>
      <c r="E481" s="30">
        <v>50</v>
      </c>
    </row>
    <row r="482" spans="1:5" x14ac:dyDescent="0.25">
      <c r="A482" t="s">
        <v>1450</v>
      </c>
      <c r="B482">
        <v>1599</v>
      </c>
      <c r="C482" t="s">
        <v>1382</v>
      </c>
      <c r="D482" t="s">
        <v>1349</v>
      </c>
      <c r="E482" s="30">
        <v>0</v>
      </c>
    </row>
    <row r="483" spans="1:5" x14ac:dyDescent="0.25">
      <c r="A483" t="s">
        <v>327</v>
      </c>
      <c r="B483">
        <v>8064</v>
      </c>
      <c r="C483" t="s">
        <v>754</v>
      </c>
      <c r="D483">
        <v>150</v>
      </c>
    </row>
    <row r="484" spans="1:5" x14ac:dyDescent="0.25">
      <c r="A484" t="s">
        <v>1451</v>
      </c>
      <c r="B484">
        <v>1718</v>
      </c>
      <c r="C484" t="s">
        <v>1578</v>
      </c>
      <c r="D484" t="s">
        <v>1349</v>
      </c>
      <c r="E484" s="30">
        <v>3</v>
      </c>
    </row>
    <row r="485" spans="1:5" x14ac:dyDescent="0.25">
      <c r="A485" t="s">
        <v>1466</v>
      </c>
      <c r="B485">
        <v>1719</v>
      </c>
      <c r="C485" t="s">
        <v>1578</v>
      </c>
      <c r="D485" t="s">
        <v>1349</v>
      </c>
      <c r="E485" s="30">
        <v>0</v>
      </c>
    </row>
    <row r="486" spans="1:5" x14ac:dyDescent="0.25">
      <c r="A486" t="s">
        <v>1452</v>
      </c>
      <c r="B486">
        <v>1720</v>
      </c>
      <c r="C486" t="s">
        <v>1537</v>
      </c>
      <c r="D486" t="s">
        <v>1349</v>
      </c>
      <c r="E486" s="30">
        <v>5</v>
      </c>
    </row>
    <row r="487" spans="1:5" x14ac:dyDescent="0.25">
      <c r="A487" t="s">
        <v>1467</v>
      </c>
      <c r="B487">
        <v>1721</v>
      </c>
      <c r="C487" t="s">
        <v>1537</v>
      </c>
      <c r="D487" t="s">
        <v>1349</v>
      </c>
      <c r="E487" s="30">
        <v>0</v>
      </c>
    </row>
    <row r="488" spans="1:5" x14ac:dyDescent="0.25">
      <c r="A488" t="s">
        <v>328</v>
      </c>
      <c r="B488">
        <v>8065</v>
      </c>
      <c r="C488" t="s">
        <v>755</v>
      </c>
      <c r="D488">
        <v>200</v>
      </c>
    </row>
    <row r="489" spans="1:5" x14ac:dyDescent="0.25">
      <c r="A489" t="s">
        <v>1453</v>
      </c>
      <c r="B489">
        <v>1486</v>
      </c>
      <c r="D489" t="s">
        <v>1349</v>
      </c>
      <c r="E489" s="30">
        <v>0</v>
      </c>
    </row>
    <row r="490" spans="1:5" x14ac:dyDescent="0.25">
      <c r="A490" t="s">
        <v>1454</v>
      </c>
      <c r="B490">
        <v>1488</v>
      </c>
      <c r="C490" t="s">
        <v>1540</v>
      </c>
      <c r="D490" t="s">
        <v>1349</v>
      </c>
      <c r="E490" s="30">
        <v>15</v>
      </c>
    </row>
    <row r="491" spans="1:5" x14ac:dyDescent="0.25">
      <c r="A491" t="s">
        <v>1468</v>
      </c>
      <c r="B491">
        <v>1489</v>
      </c>
      <c r="C491" t="s">
        <v>1540</v>
      </c>
      <c r="D491" t="s">
        <v>1349</v>
      </c>
      <c r="E491" s="30">
        <v>0</v>
      </c>
    </row>
    <row r="492" spans="1:5" x14ac:dyDescent="0.25">
      <c r="A492" t="s">
        <v>1455</v>
      </c>
      <c r="B492">
        <v>1490</v>
      </c>
      <c r="C492" t="s">
        <v>1385</v>
      </c>
      <c r="D492" t="s">
        <v>1349</v>
      </c>
      <c r="E492" s="30">
        <v>28</v>
      </c>
    </row>
    <row r="493" spans="1:5" x14ac:dyDescent="0.25">
      <c r="A493" t="s">
        <v>1469</v>
      </c>
      <c r="B493">
        <v>1491</v>
      </c>
      <c r="C493" t="s">
        <v>1480</v>
      </c>
      <c r="D493" t="s">
        <v>1349</v>
      </c>
      <c r="E493" s="30">
        <v>0</v>
      </c>
    </row>
    <row r="494" spans="1:5" x14ac:dyDescent="0.25">
      <c r="A494" t="s">
        <v>1456</v>
      </c>
      <c r="B494">
        <v>1492</v>
      </c>
      <c r="C494" t="s">
        <v>1481</v>
      </c>
      <c r="D494" t="s">
        <v>1349</v>
      </c>
      <c r="E494" s="30">
        <v>44</v>
      </c>
    </row>
    <row r="495" spans="1:5" x14ac:dyDescent="0.25">
      <c r="A495" t="s">
        <v>1470</v>
      </c>
      <c r="B495">
        <v>1493</v>
      </c>
      <c r="C495" t="s">
        <v>1481</v>
      </c>
      <c r="D495" t="s">
        <v>1349</v>
      </c>
      <c r="E495" s="30">
        <v>0</v>
      </c>
    </row>
    <row r="496" spans="1:5" x14ac:dyDescent="0.25">
      <c r="A496" t="s">
        <v>1457</v>
      </c>
      <c r="B496">
        <v>1494</v>
      </c>
      <c r="C496" t="s">
        <v>1482</v>
      </c>
      <c r="D496" t="s">
        <v>1349</v>
      </c>
      <c r="E496" s="30">
        <v>61</v>
      </c>
    </row>
    <row r="497" spans="1:5" x14ac:dyDescent="0.25">
      <c r="A497" t="s">
        <v>1471</v>
      </c>
      <c r="B497">
        <v>1495</v>
      </c>
      <c r="C497" t="s">
        <v>1482</v>
      </c>
      <c r="D497" t="s">
        <v>1349</v>
      </c>
      <c r="E497" s="30">
        <v>0</v>
      </c>
    </row>
    <row r="498" spans="1:5" x14ac:dyDescent="0.25">
      <c r="A498" t="s">
        <v>329</v>
      </c>
      <c r="B498">
        <v>8066</v>
      </c>
      <c r="C498" t="s">
        <v>756</v>
      </c>
      <c r="D498">
        <v>300</v>
      </c>
    </row>
    <row r="499" spans="1:5" x14ac:dyDescent="0.25">
      <c r="A499" t="s">
        <v>1458</v>
      </c>
      <c r="B499">
        <v>1496</v>
      </c>
      <c r="C499" t="s">
        <v>1483</v>
      </c>
      <c r="D499" t="s">
        <v>1349</v>
      </c>
      <c r="E499" s="30">
        <v>85</v>
      </c>
    </row>
    <row r="500" spans="1:5" x14ac:dyDescent="0.25">
      <c r="A500" t="s">
        <v>1472</v>
      </c>
      <c r="B500">
        <v>1497</v>
      </c>
      <c r="C500" t="s">
        <v>1483</v>
      </c>
      <c r="D500" t="s">
        <v>1349</v>
      </c>
      <c r="E500" s="30">
        <v>0</v>
      </c>
    </row>
    <row r="501" spans="1:5" x14ac:dyDescent="0.25">
      <c r="A501" t="s">
        <v>1459</v>
      </c>
      <c r="B501">
        <v>1498</v>
      </c>
      <c r="C501" t="s">
        <v>1484</v>
      </c>
      <c r="D501" t="s">
        <v>1349</v>
      </c>
      <c r="E501" s="30">
        <v>109</v>
      </c>
    </row>
    <row r="502" spans="1:5" x14ac:dyDescent="0.25">
      <c r="A502" t="s">
        <v>1473</v>
      </c>
      <c r="B502">
        <v>1499</v>
      </c>
      <c r="C502" t="s">
        <v>1484</v>
      </c>
      <c r="D502" t="s">
        <v>1349</v>
      </c>
      <c r="E502" s="30">
        <v>0</v>
      </c>
    </row>
    <row r="503" spans="1:5" x14ac:dyDescent="0.25">
      <c r="A503" t="s">
        <v>1460</v>
      </c>
      <c r="B503">
        <v>1540</v>
      </c>
      <c r="C503" t="s">
        <v>1521</v>
      </c>
      <c r="D503" t="s">
        <v>1349</v>
      </c>
      <c r="E503" s="231">
        <v>18</v>
      </c>
    </row>
    <row r="504" spans="1:5" x14ac:dyDescent="0.25">
      <c r="A504" t="s">
        <v>1474</v>
      </c>
      <c r="B504">
        <v>1541</v>
      </c>
      <c r="C504" t="s">
        <v>1521</v>
      </c>
      <c r="D504" t="s">
        <v>1349</v>
      </c>
      <c r="E504" s="231">
        <v>0</v>
      </c>
    </row>
    <row r="505" spans="1:5" x14ac:dyDescent="0.25">
      <c r="A505" t="s">
        <v>1461</v>
      </c>
      <c r="B505">
        <v>1542</v>
      </c>
      <c r="C505" t="s">
        <v>1522</v>
      </c>
      <c r="D505" t="s">
        <v>1349</v>
      </c>
      <c r="E505" s="231">
        <v>55</v>
      </c>
    </row>
    <row r="506" spans="1:5" x14ac:dyDescent="0.25">
      <c r="A506" t="s">
        <v>1475</v>
      </c>
      <c r="B506">
        <v>1543</v>
      </c>
      <c r="C506" t="s">
        <v>1522</v>
      </c>
      <c r="D506" t="s">
        <v>1349</v>
      </c>
      <c r="E506" s="231">
        <v>0</v>
      </c>
    </row>
    <row r="507" spans="1:5" x14ac:dyDescent="0.25">
      <c r="A507" t="s">
        <v>1462</v>
      </c>
      <c r="B507">
        <v>1544</v>
      </c>
      <c r="C507" t="s">
        <v>1523</v>
      </c>
      <c r="D507" t="s">
        <v>1349</v>
      </c>
      <c r="E507" s="231">
        <v>87</v>
      </c>
    </row>
    <row r="508" spans="1:5" x14ac:dyDescent="0.25">
      <c r="A508" t="s">
        <v>1476</v>
      </c>
      <c r="B508">
        <v>1545</v>
      </c>
      <c r="C508" t="s">
        <v>1523</v>
      </c>
      <c r="D508" t="s">
        <v>1349</v>
      </c>
      <c r="E508" s="231">
        <v>0</v>
      </c>
    </row>
    <row r="509" spans="1:5" x14ac:dyDescent="0.25">
      <c r="A509" t="s">
        <v>330</v>
      </c>
      <c r="B509">
        <v>8067</v>
      </c>
      <c r="C509" t="s">
        <v>757</v>
      </c>
      <c r="D509">
        <v>500</v>
      </c>
    </row>
    <row r="510" spans="1:5" x14ac:dyDescent="0.25">
      <c r="A510" t="s">
        <v>1463</v>
      </c>
      <c r="B510">
        <v>1546</v>
      </c>
      <c r="C510" t="s">
        <v>1524</v>
      </c>
      <c r="D510" t="s">
        <v>1349</v>
      </c>
      <c r="E510" s="231">
        <v>121</v>
      </c>
    </row>
    <row r="511" spans="1:5" x14ac:dyDescent="0.25">
      <c r="A511" t="s">
        <v>1477</v>
      </c>
      <c r="B511">
        <v>1547</v>
      </c>
      <c r="C511" t="s">
        <v>1524</v>
      </c>
      <c r="D511" t="s">
        <v>1349</v>
      </c>
      <c r="E511" s="231">
        <v>0</v>
      </c>
    </row>
    <row r="512" spans="1:5" x14ac:dyDescent="0.25">
      <c r="A512" t="s">
        <v>1464</v>
      </c>
      <c r="B512">
        <v>1548</v>
      </c>
      <c r="C512" t="s">
        <v>1525</v>
      </c>
      <c r="D512" t="s">
        <v>1349</v>
      </c>
      <c r="E512" s="231">
        <v>169</v>
      </c>
    </row>
    <row r="513" spans="1:5" x14ac:dyDescent="0.25">
      <c r="A513" t="s">
        <v>1478</v>
      </c>
      <c r="B513">
        <v>1549</v>
      </c>
      <c r="C513" t="s">
        <v>1525</v>
      </c>
      <c r="D513" t="s">
        <v>1349</v>
      </c>
      <c r="E513" s="231">
        <v>0</v>
      </c>
    </row>
    <row r="514" spans="1:5" x14ac:dyDescent="0.25">
      <c r="A514" t="s">
        <v>1465</v>
      </c>
      <c r="B514">
        <v>1550</v>
      </c>
      <c r="C514" t="s">
        <v>1526</v>
      </c>
      <c r="D514" t="s">
        <v>1349</v>
      </c>
      <c r="E514" s="231">
        <v>217</v>
      </c>
    </row>
    <row r="515" spans="1:5" x14ac:dyDescent="0.25">
      <c r="A515" t="s">
        <v>1479</v>
      </c>
      <c r="B515">
        <v>1551</v>
      </c>
      <c r="C515" t="s">
        <v>1526</v>
      </c>
      <c r="D515" t="s">
        <v>1349</v>
      </c>
      <c r="E515" s="231">
        <v>0</v>
      </c>
    </row>
    <row r="516" spans="1:5" x14ac:dyDescent="0.25">
      <c r="A516" t="s">
        <v>267</v>
      </c>
      <c r="B516">
        <v>8006</v>
      </c>
      <c r="C516" t="s">
        <v>695</v>
      </c>
      <c r="D516">
        <v>113</v>
      </c>
    </row>
    <row r="517" spans="1:5" x14ac:dyDescent="0.25">
      <c r="A517" t="s">
        <v>331</v>
      </c>
      <c r="B517">
        <v>8068</v>
      </c>
      <c r="C517" t="s">
        <v>758</v>
      </c>
      <c r="D517">
        <v>750</v>
      </c>
    </row>
    <row r="518" spans="1:5" x14ac:dyDescent="0.25">
      <c r="A518" t="s">
        <v>1500</v>
      </c>
    </row>
    <row r="519" spans="1:5" x14ac:dyDescent="0.25">
      <c r="A519" t="s">
        <v>1501</v>
      </c>
      <c r="B519">
        <v>155</v>
      </c>
      <c r="C519" t="s">
        <v>1106</v>
      </c>
      <c r="D519">
        <v>177</v>
      </c>
    </row>
    <row r="520" spans="1:5" x14ac:dyDescent="0.25">
      <c r="A520" t="s">
        <v>332</v>
      </c>
      <c r="B520">
        <v>8069</v>
      </c>
      <c r="C520" t="s">
        <v>759</v>
      </c>
      <c r="D520">
        <v>1000</v>
      </c>
    </row>
    <row r="521" spans="1:5" x14ac:dyDescent="0.25">
      <c r="A521" t="s">
        <v>333</v>
      </c>
      <c r="B521">
        <v>8070</v>
      </c>
      <c r="C521" t="s">
        <v>760</v>
      </c>
      <c r="D521">
        <v>1500</v>
      </c>
    </row>
    <row r="522" spans="1:5" x14ac:dyDescent="0.25">
      <c r="A522" t="s">
        <v>1506</v>
      </c>
      <c r="B522">
        <v>8107</v>
      </c>
      <c r="C522" t="s">
        <v>1505</v>
      </c>
      <c r="D522">
        <v>90</v>
      </c>
    </row>
    <row r="523" spans="1:5" x14ac:dyDescent="0.25">
      <c r="A523" t="s">
        <v>1554</v>
      </c>
      <c r="B523">
        <v>4020</v>
      </c>
      <c r="C523" t="s">
        <v>1560</v>
      </c>
      <c r="D523" t="s">
        <v>1349</v>
      </c>
      <c r="E523" s="30">
        <v>5</v>
      </c>
    </row>
    <row r="524" spans="1:5" x14ac:dyDescent="0.25">
      <c r="A524" t="s">
        <v>1555</v>
      </c>
      <c r="B524">
        <v>4021</v>
      </c>
      <c r="C524" t="s">
        <v>1561</v>
      </c>
      <c r="D524" t="s">
        <v>1349</v>
      </c>
      <c r="E524" s="30">
        <v>5</v>
      </c>
    </row>
    <row r="525" spans="1:5" x14ac:dyDescent="0.25">
      <c r="A525" t="s">
        <v>1556</v>
      </c>
      <c r="B525">
        <v>4022</v>
      </c>
      <c r="C525" t="s">
        <v>1562</v>
      </c>
      <c r="D525" t="s">
        <v>1349</v>
      </c>
      <c r="E525" s="30">
        <v>10</v>
      </c>
    </row>
    <row r="526" spans="1:5" x14ac:dyDescent="0.25">
      <c r="A526" t="s">
        <v>1557</v>
      </c>
      <c r="B526">
        <v>4023</v>
      </c>
      <c r="C526" t="s">
        <v>1563</v>
      </c>
      <c r="D526" t="s">
        <v>1349</v>
      </c>
      <c r="E526" s="30">
        <v>10</v>
      </c>
    </row>
    <row r="527" spans="1:5" x14ac:dyDescent="0.25">
      <c r="A527" t="s">
        <v>1558</v>
      </c>
      <c r="B527">
        <v>4024</v>
      </c>
      <c r="C527" t="s">
        <v>1564</v>
      </c>
      <c r="D527" t="s">
        <v>1349</v>
      </c>
      <c r="E527" s="30">
        <v>15</v>
      </c>
    </row>
    <row r="528" spans="1:5" x14ac:dyDescent="0.25">
      <c r="A528" t="s">
        <v>1559</v>
      </c>
      <c r="B528">
        <v>4025</v>
      </c>
      <c r="C528" t="s">
        <v>1565</v>
      </c>
      <c r="D528" t="s">
        <v>1349</v>
      </c>
      <c r="E528" s="30">
        <v>15</v>
      </c>
    </row>
    <row r="529" spans="1:5" x14ac:dyDescent="0.25">
      <c r="A529" t="s">
        <v>334</v>
      </c>
      <c r="B529">
        <v>2135</v>
      </c>
      <c r="C529" t="s">
        <v>861</v>
      </c>
      <c r="D529">
        <v>224</v>
      </c>
      <c r="E529" s="149">
        <v>90</v>
      </c>
    </row>
    <row r="530" spans="1:5" x14ac:dyDescent="0.25">
      <c r="A530" t="s">
        <v>335</v>
      </c>
      <c r="B530">
        <v>2145</v>
      </c>
      <c r="C530" t="s">
        <v>860</v>
      </c>
      <c r="D530">
        <v>117</v>
      </c>
      <c r="E530" s="30">
        <v>40</v>
      </c>
    </row>
    <row r="531" spans="1:5" x14ac:dyDescent="0.25">
      <c r="A531" t="s">
        <v>336</v>
      </c>
      <c r="B531">
        <v>2155</v>
      </c>
      <c r="C531" t="s">
        <v>1201</v>
      </c>
      <c r="D531">
        <v>585</v>
      </c>
      <c r="E531" s="30">
        <v>165</v>
      </c>
    </row>
    <row r="532" spans="1:5" x14ac:dyDescent="0.25">
      <c r="A532" t="s">
        <v>337</v>
      </c>
      <c r="B532">
        <v>2159</v>
      </c>
      <c r="C532" t="s">
        <v>864</v>
      </c>
      <c r="D532">
        <v>368</v>
      </c>
      <c r="E532" s="30">
        <v>17</v>
      </c>
    </row>
    <row r="533" spans="1:5" x14ac:dyDescent="0.25">
      <c r="A533" t="s">
        <v>338</v>
      </c>
      <c r="B533">
        <v>2136</v>
      </c>
      <c r="C533" t="s">
        <v>861</v>
      </c>
      <c r="D533">
        <v>224</v>
      </c>
      <c r="E533" s="30">
        <v>45</v>
      </c>
    </row>
    <row r="534" spans="1:5" x14ac:dyDescent="0.25">
      <c r="A534" t="s">
        <v>339</v>
      </c>
      <c r="B534">
        <v>2146</v>
      </c>
      <c r="C534" t="s">
        <v>860</v>
      </c>
      <c r="D534">
        <v>117</v>
      </c>
      <c r="E534" s="30">
        <v>20</v>
      </c>
    </row>
    <row r="535" spans="1:5" x14ac:dyDescent="0.25">
      <c r="A535" t="s">
        <v>340</v>
      </c>
      <c r="B535">
        <v>2156</v>
      </c>
      <c r="C535" t="s">
        <v>1201</v>
      </c>
      <c r="D535">
        <v>585</v>
      </c>
      <c r="E535" s="30">
        <v>82.5</v>
      </c>
    </row>
    <row r="536" spans="1:5" x14ac:dyDescent="0.25">
      <c r="A536" t="s">
        <v>268</v>
      </c>
      <c r="B536">
        <v>8007</v>
      </c>
      <c r="C536" t="s">
        <v>696</v>
      </c>
      <c r="D536">
        <v>138</v>
      </c>
    </row>
    <row r="537" spans="1:5" x14ac:dyDescent="0.25">
      <c r="A537" t="s">
        <v>341</v>
      </c>
      <c r="B537">
        <v>2048</v>
      </c>
      <c r="C537" t="s">
        <v>864</v>
      </c>
      <c r="D537">
        <v>368</v>
      </c>
      <c r="E537" s="30">
        <v>2</v>
      </c>
    </row>
    <row r="538" spans="1:5" x14ac:dyDescent="0.25">
      <c r="A538" t="s">
        <v>343</v>
      </c>
      <c r="B538">
        <v>2137</v>
      </c>
      <c r="C538" t="s">
        <v>1193</v>
      </c>
      <c r="D538">
        <v>59</v>
      </c>
      <c r="E538" s="30">
        <v>45</v>
      </c>
    </row>
    <row r="539" spans="1:5" x14ac:dyDescent="0.25">
      <c r="A539" t="s">
        <v>344</v>
      </c>
      <c r="B539">
        <v>2139</v>
      </c>
      <c r="C539" t="s">
        <v>1194</v>
      </c>
      <c r="D539">
        <v>117</v>
      </c>
      <c r="E539" s="30">
        <v>40</v>
      </c>
    </row>
    <row r="540" spans="1:5" x14ac:dyDescent="0.25">
      <c r="A540" t="s">
        <v>345</v>
      </c>
      <c r="B540">
        <v>2141</v>
      </c>
      <c r="C540" t="s">
        <v>1195</v>
      </c>
      <c r="D540">
        <v>179</v>
      </c>
      <c r="E540" s="30">
        <v>60</v>
      </c>
    </row>
    <row r="541" spans="1:5" x14ac:dyDescent="0.25">
      <c r="A541" t="s">
        <v>346</v>
      </c>
      <c r="B541">
        <v>2143</v>
      </c>
      <c r="C541" t="s">
        <v>1378</v>
      </c>
      <c r="D541">
        <v>234</v>
      </c>
      <c r="E541" s="30">
        <v>85</v>
      </c>
    </row>
    <row r="542" spans="1:5" x14ac:dyDescent="0.25">
      <c r="A542" t="s">
        <v>348</v>
      </c>
      <c r="B542">
        <v>2147</v>
      </c>
      <c r="C542" t="s">
        <v>1196</v>
      </c>
      <c r="D542">
        <v>179</v>
      </c>
      <c r="E542" s="30">
        <v>60</v>
      </c>
    </row>
    <row r="543" spans="1:5" x14ac:dyDescent="0.25">
      <c r="A543" t="s">
        <v>349</v>
      </c>
      <c r="B543">
        <v>2149</v>
      </c>
      <c r="C543" t="s">
        <v>1197</v>
      </c>
      <c r="D543">
        <v>234</v>
      </c>
      <c r="E543" s="30">
        <v>85</v>
      </c>
    </row>
    <row r="544" spans="1:5" x14ac:dyDescent="0.25">
      <c r="A544" t="s">
        <v>350</v>
      </c>
      <c r="B544">
        <v>2151</v>
      </c>
      <c r="C544" t="s">
        <v>1198</v>
      </c>
      <c r="D544">
        <v>351</v>
      </c>
      <c r="E544" s="30">
        <v>115</v>
      </c>
    </row>
    <row r="545" spans="1:5" x14ac:dyDescent="0.25">
      <c r="A545" t="s">
        <v>353</v>
      </c>
      <c r="B545">
        <v>2153</v>
      </c>
      <c r="C545" t="s">
        <v>1199</v>
      </c>
      <c r="D545">
        <v>468</v>
      </c>
      <c r="E545" s="30">
        <v>135</v>
      </c>
    </row>
    <row r="546" spans="1:5" x14ac:dyDescent="0.25">
      <c r="A546" t="s">
        <v>354</v>
      </c>
      <c r="B546">
        <v>2157</v>
      </c>
      <c r="C546" t="s">
        <v>1200</v>
      </c>
      <c r="D546">
        <v>702</v>
      </c>
      <c r="E546" s="30">
        <v>145</v>
      </c>
    </row>
    <row r="547" spans="1:5" x14ac:dyDescent="0.25">
      <c r="A547" t="s">
        <v>271</v>
      </c>
      <c r="B547">
        <v>8008</v>
      </c>
      <c r="C547" t="s">
        <v>697</v>
      </c>
      <c r="D547">
        <v>40</v>
      </c>
    </row>
    <row r="548" spans="1:5" x14ac:dyDescent="0.25">
      <c r="A548" t="s">
        <v>355</v>
      </c>
      <c r="B548">
        <v>2138</v>
      </c>
      <c r="C548" t="s">
        <v>1193</v>
      </c>
      <c r="D548">
        <v>59</v>
      </c>
      <c r="E548" s="30">
        <v>22.5</v>
      </c>
    </row>
    <row r="549" spans="1:5" x14ac:dyDescent="0.25">
      <c r="A549" t="s">
        <v>356</v>
      </c>
      <c r="B549">
        <v>2140</v>
      </c>
      <c r="C549" t="s">
        <v>1194</v>
      </c>
      <c r="D549">
        <v>117</v>
      </c>
      <c r="E549" s="30">
        <v>20</v>
      </c>
    </row>
    <row r="550" spans="1:5" x14ac:dyDescent="0.25">
      <c r="A550" t="s">
        <v>357</v>
      </c>
      <c r="B550">
        <v>2142</v>
      </c>
      <c r="C550" t="s">
        <v>1195</v>
      </c>
      <c r="D550">
        <v>179</v>
      </c>
      <c r="E550" s="30">
        <v>30</v>
      </c>
    </row>
    <row r="551" spans="1:5" x14ac:dyDescent="0.25">
      <c r="A551" t="s">
        <v>358</v>
      </c>
      <c r="B551">
        <v>2144</v>
      </c>
      <c r="C551" t="s">
        <v>1378</v>
      </c>
      <c r="D551">
        <v>234</v>
      </c>
      <c r="E551" s="30">
        <v>42.5</v>
      </c>
    </row>
    <row r="552" spans="1:5" x14ac:dyDescent="0.25">
      <c r="A552" t="s">
        <v>359</v>
      </c>
      <c r="B552">
        <v>2148</v>
      </c>
      <c r="C552" t="s">
        <v>1196</v>
      </c>
      <c r="D552">
        <v>179</v>
      </c>
      <c r="E552" s="30">
        <v>30</v>
      </c>
    </row>
    <row r="553" spans="1:5" x14ac:dyDescent="0.25">
      <c r="A553" t="s">
        <v>360</v>
      </c>
      <c r="B553">
        <v>2150</v>
      </c>
      <c r="C553" t="s">
        <v>862</v>
      </c>
      <c r="D553">
        <v>234</v>
      </c>
      <c r="E553" s="30">
        <v>42.5</v>
      </c>
    </row>
    <row r="554" spans="1:5" x14ac:dyDescent="0.25">
      <c r="A554" t="s">
        <v>361</v>
      </c>
      <c r="B554">
        <v>2152</v>
      </c>
      <c r="C554" t="s">
        <v>1198</v>
      </c>
      <c r="D554">
        <v>351</v>
      </c>
      <c r="E554" s="30">
        <v>57.5</v>
      </c>
    </row>
    <row r="555" spans="1:5" x14ac:dyDescent="0.25">
      <c r="A555" t="s">
        <v>362</v>
      </c>
      <c r="B555">
        <v>2154</v>
      </c>
      <c r="C555" t="s">
        <v>1199</v>
      </c>
      <c r="D555">
        <v>468</v>
      </c>
      <c r="E555" s="30">
        <v>67.5</v>
      </c>
    </row>
    <row r="556" spans="1:5" x14ac:dyDescent="0.25">
      <c r="A556" t="s">
        <v>363</v>
      </c>
      <c r="B556">
        <v>2158</v>
      </c>
      <c r="C556" t="s">
        <v>863</v>
      </c>
      <c r="D556">
        <v>702</v>
      </c>
      <c r="E556" s="30">
        <v>72.5</v>
      </c>
    </row>
    <row r="557" spans="1:5" x14ac:dyDescent="0.25">
      <c r="A557" t="s">
        <v>364</v>
      </c>
      <c r="B557">
        <v>901</v>
      </c>
      <c r="C557" t="s">
        <v>1205</v>
      </c>
      <c r="D557">
        <v>41</v>
      </c>
    </row>
  </sheetData>
  <sheetProtection selectLockedCells="1" selectUnlockedCells="1"/>
  <autoFilter ref="A1:E557" xr:uid="{00000000-0009-0000-0000-00000D000000}">
    <sortState xmlns:xlrd2="http://schemas.microsoft.com/office/spreadsheetml/2017/richdata2" ref="A2:E556">
      <sortCondition ref="A1:A549"/>
    </sortState>
  </autoFilter>
  <phoneticPr fontId="12" type="noConversion"/>
  <pageMargins left="0.7" right="0.7" top="0.75" bottom="0.75" header="0.3" footer="0.3"/>
  <pageSetup orientation="portrait" r:id="rId1"/>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3"/>
  <dimension ref="A1:F138"/>
  <sheetViews>
    <sheetView zoomScale="80" zoomScaleNormal="80" workbookViewId="0">
      <selection activeCell="C54" sqref="C54"/>
    </sheetView>
  </sheetViews>
  <sheetFormatPr defaultRowHeight="15" x14ac:dyDescent="0.25"/>
  <cols>
    <col min="2" max="2" width="34.5703125" customWidth="1"/>
    <col min="3" max="3" width="46.5703125" customWidth="1"/>
    <col min="4" max="4" width="43" customWidth="1"/>
    <col min="5" max="5" width="44" customWidth="1"/>
    <col min="6" max="6" width="41.42578125" customWidth="1"/>
  </cols>
  <sheetData>
    <row r="1" spans="1:6" x14ac:dyDescent="0.25">
      <c r="A1" t="s">
        <v>26</v>
      </c>
      <c r="B1" t="s">
        <v>27</v>
      </c>
      <c r="C1" t="s">
        <v>0</v>
      </c>
      <c r="D1" t="s">
        <v>226</v>
      </c>
      <c r="E1" t="s">
        <v>1</v>
      </c>
      <c r="F1" t="s">
        <v>136</v>
      </c>
    </row>
    <row r="2" spans="1:6" x14ac:dyDescent="0.25">
      <c r="A2" t="s">
        <v>10</v>
      </c>
      <c r="B2" t="s">
        <v>939</v>
      </c>
    </row>
    <row r="3" spans="1:6" x14ac:dyDescent="0.25">
      <c r="A3" t="s">
        <v>5</v>
      </c>
      <c r="B3" t="s">
        <v>939</v>
      </c>
      <c r="C3" t="s">
        <v>28</v>
      </c>
    </row>
    <row r="4" spans="1:6" x14ac:dyDescent="0.25">
      <c r="A4" t="s">
        <v>6</v>
      </c>
      <c r="B4" t="s">
        <v>939</v>
      </c>
      <c r="C4" t="s">
        <v>28</v>
      </c>
      <c r="D4" t="s">
        <v>29</v>
      </c>
    </row>
    <row r="5" spans="1:6" x14ac:dyDescent="0.25">
      <c r="A5" t="s">
        <v>7</v>
      </c>
      <c r="B5" t="s">
        <v>939</v>
      </c>
      <c r="C5" t="s">
        <v>28</v>
      </c>
      <c r="D5" t="s">
        <v>29</v>
      </c>
      <c r="E5" t="s">
        <v>30</v>
      </c>
    </row>
    <row r="6" spans="1:6" x14ac:dyDescent="0.25">
      <c r="A6" t="s">
        <v>8</v>
      </c>
      <c r="B6" t="s">
        <v>939</v>
      </c>
      <c r="C6" t="s">
        <v>28</v>
      </c>
      <c r="D6" t="s">
        <v>29</v>
      </c>
    </row>
    <row r="7" spans="1:6" x14ac:dyDescent="0.25">
      <c r="A7" t="s">
        <v>9</v>
      </c>
      <c r="B7" t="s">
        <v>939</v>
      </c>
      <c r="C7" t="s">
        <v>28</v>
      </c>
      <c r="D7" t="s">
        <v>29</v>
      </c>
      <c r="E7" t="s">
        <v>30</v>
      </c>
    </row>
    <row r="8" spans="1:6" x14ac:dyDescent="0.25">
      <c r="A8" t="s">
        <v>15</v>
      </c>
      <c r="B8" t="s">
        <v>939</v>
      </c>
      <c r="C8" t="s">
        <v>28</v>
      </c>
      <c r="D8" t="s">
        <v>29</v>
      </c>
      <c r="E8" t="s">
        <v>30</v>
      </c>
    </row>
    <row r="9" spans="1:6" x14ac:dyDescent="0.25">
      <c r="A9" t="s">
        <v>16</v>
      </c>
      <c r="B9" t="s">
        <v>939</v>
      </c>
      <c r="C9" t="s">
        <v>28</v>
      </c>
      <c r="D9" t="s">
        <v>29</v>
      </c>
    </row>
    <row r="10" spans="1:6" x14ac:dyDescent="0.25">
      <c r="A10" t="s">
        <v>17</v>
      </c>
      <c r="B10" t="s">
        <v>939</v>
      </c>
      <c r="C10" t="s">
        <v>28</v>
      </c>
      <c r="D10" t="s">
        <v>29</v>
      </c>
      <c r="E10" t="s">
        <v>30</v>
      </c>
    </row>
    <row r="11" spans="1:6" x14ac:dyDescent="0.25">
      <c r="A11" t="s">
        <v>24</v>
      </c>
      <c r="B11" t="s">
        <v>939</v>
      </c>
      <c r="C11" t="s">
        <v>28</v>
      </c>
      <c r="D11" t="s">
        <v>29</v>
      </c>
      <c r="E11" t="s">
        <v>30</v>
      </c>
    </row>
    <row r="12" spans="1:6" x14ac:dyDescent="0.25">
      <c r="A12" t="s">
        <v>25</v>
      </c>
      <c r="B12" t="s">
        <v>939</v>
      </c>
      <c r="C12" t="s">
        <v>28</v>
      </c>
      <c r="D12" t="s">
        <v>29</v>
      </c>
      <c r="E12" t="s">
        <v>30</v>
      </c>
    </row>
    <row r="13" spans="1:6" x14ac:dyDescent="0.25">
      <c r="A13" t="s">
        <v>31</v>
      </c>
      <c r="B13" t="s">
        <v>939</v>
      </c>
      <c r="C13" t="s">
        <v>28</v>
      </c>
      <c r="D13" t="s">
        <v>29</v>
      </c>
      <c r="E13" t="s">
        <v>30</v>
      </c>
    </row>
    <row r="14" spans="1:6" x14ac:dyDescent="0.25">
      <c r="A14" t="s">
        <v>32</v>
      </c>
      <c r="B14" t="s">
        <v>939</v>
      </c>
      <c r="C14" t="s">
        <v>28</v>
      </c>
      <c r="D14" t="s">
        <v>29</v>
      </c>
      <c r="E14" t="s">
        <v>30</v>
      </c>
    </row>
    <row r="15" spans="1:6" x14ac:dyDescent="0.25">
      <c r="A15" t="s">
        <v>33</v>
      </c>
      <c r="B15" t="s">
        <v>939</v>
      </c>
      <c r="C15" t="s">
        <v>28</v>
      </c>
      <c r="D15" t="s">
        <v>29</v>
      </c>
    </row>
    <row r="16" spans="1:6" x14ac:dyDescent="0.25">
      <c r="A16" t="s">
        <v>34</v>
      </c>
      <c r="B16" t="s">
        <v>939</v>
      </c>
      <c r="C16" t="s">
        <v>28</v>
      </c>
      <c r="D16" t="s">
        <v>29</v>
      </c>
      <c r="E16" t="s">
        <v>30</v>
      </c>
    </row>
    <row r="17" spans="1:5" x14ac:dyDescent="0.25">
      <c r="A17" t="s">
        <v>35</v>
      </c>
      <c r="B17" t="s">
        <v>939</v>
      </c>
      <c r="C17" t="s">
        <v>28</v>
      </c>
      <c r="D17" t="s">
        <v>29</v>
      </c>
      <c r="E17" t="s">
        <v>30</v>
      </c>
    </row>
    <row r="18" spans="1:5" x14ac:dyDescent="0.25">
      <c r="A18" t="s">
        <v>43</v>
      </c>
      <c r="B18" t="s">
        <v>939</v>
      </c>
      <c r="C18" t="s">
        <v>28</v>
      </c>
      <c r="D18" t="s">
        <v>29</v>
      </c>
      <c r="E18" t="s">
        <v>30</v>
      </c>
    </row>
    <row r="19" spans="1:5" x14ac:dyDescent="0.25">
      <c r="A19" t="s">
        <v>37</v>
      </c>
      <c r="B19" t="s">
        <v>939</v>
      </c>
      <c r="C19" t="s">
        <v>28</v>
      </c>
      <c r="D19" t="s">
        <v>29</v>
      </c>
    </row>
    <row r="20" spans="1:5" x14ac:dyDescent="0.25">
      <c r="A20" t="s">
        <v>36</v>
      </c>
      <c r="B20" t="s">
        <v>939</v>
      </c>
      <c r="C20" t="s">
        <v>28</v>
      </c>
      <c r="D20" t="s">
        <v>29</v>
      </c>
      <c r="E20" t="s">
        <v>30</v>
      </c>
    </row>
    <row r="21" spans="1:5" x14ac:dyDescent="0.25">
      <c r="A21" t="s">
        <v>44</v>
      </c>
      <c r="B21" t="s">
        <v>939</v>
      </c>
      <c r="C21" t="s">
        <v>28</v>
      </c>
      <c r="D21" t="s">
        <v>29</v>
      </c>
      <c r="E21" t="s">
        <v>30</v>
      </c>
    </row>
    <row r="22" spans="1:5" x14ac:dyDescent="0.25">
      <c r="A22" t="s">
        <v>45</v>
      </c>
      <c r="B22" t="s">
        <v>939</v>
      </c>
      <c r="C22" t="s">
        <v>28</v>
      </c>
      <c r="D22" t="s">
        <v>29</v>
      </c>
      <c r="E22" t="s">
        <v>30</v>
      </c>
    </row>
    <row r="23" spans="1:5" x14ac:dyDescent="0.25">
      <c r="A23" t="s">
        <v>38</v>
      </c>
      <c r="B23" t="s">
        <v>939</v>
      </c>
      <c r="C23" t="s">
        <v>28</v>
      </c>
      <c r="D23" t="s">
        <v>29</v>
      </c>
    </row>
    <row r="24" spans="1:5" x14ac:dyDescent="0.25">
      <c r="A24" t="s">
        <v>46</v>
      </c>
      <c r="B24" t="s">
        <v>939</v>
      </c>
      <c r="C24" t="s">
        <v>28</v>
      </c>
      <c r="D24" t="s">
        <v>29</v>
      </c>
      <c r="E24" t="s">
        <v>30</v>
      </c>
    </row>
    <row r="25" spans="1:5" x14ac:dyDescent="0.25">
      <c r="A25" t="s">
        <v>47</v>
      </c>
      <c r="B25" t="s">
        <v>939</v>
      </c>
      <c r="C25" t="s">
        <v>28</v>
      </c>
      <c r="D25" t="s">
        <v>29</v>
      </c>
      <c r="E25" t="s">
        <v>30</v>
      </c>
    </row>
    <row r="26" spans="1:5" x14ac:dyDescent="0.25">
      <c r="A26" t="s">
        <v>48</v>
      </c>
      <c r="B26" t="s">
        <v>939</v>
      </c>
      <c r="C26" t="s">
        <v>28</v>
      </c>
      <c r="D26" t="s">
        <v>29</v>
      </c>
      <c r="E26" t="s">
        <v>30</v>
      </c>
    </row>
    <row r="27" spans="1:5" x14ac:dyDescent="0.25">
      <c r="A27" t="s">
        <v>49</v>
      </c>
      <c r="B27" t="s">
        <v>939</v>
      </c>
      <c r="C27" t="s">
        <v>28</v>
      </c>
      <c r="D27" t="s">
        <v>29</v>
      </c>
      <c r="E27" t="s">
        <v>30</v>
      </c>
    </row>
    <row r="28" spans="1:5" x14ac:dyDescent="0.25">
      <c r="A28" t="s">
        <v>50</v>
      </c>
      <c r="B28" t="s">
        <v>939</v>
      </c>
      <c r="C28" t="s">
        <v>28</v>
      </c>
      <c r="D28" t="s">
        <v>29</v>
      </c>
      <c r="E28" t="s">
        <v>30</v>
      </c>
    </row>
    <row r="29" spans="1:5" x14ac:dyDescent="0.25">
      <c r="A29" t="s">
        <v>51</v>
      </c>
      <c r="B29" t="s">
        <v>939</v>
      </c>
      <c r="C29" t="s">
        <v>28</v>
      </c>
      <c r="D29" t="s">
        <v>29</v>
      </c>
      <c r="E29" t="s">
        <v>30</v>
      </c>
    </row>
    <row r="30" spans="1:5" x14ac:dyDescent="0.25">
      <c r="A30" t="s">
        <v>66</v>
      </c>
      <c r="B30" t="s">
        <v>939</v>
      </c>
      <c r="C30" t="s">
        <v>79</v>
      </c>
    </row>
    <row r="31" spans="1:5" x14ac:dyDescent="0.25">
      <c r="A31" t="s">
        <v>80</v>
      </c>
      <c r="B31" t="s">
        <v>939</v>
      </c>
      <c r="C31" t="s">
        <v>98</v>
      </c>
    </row>
    <row r="32" spans="1:5" x14ac:dyDescent="0.25">
      <c r="A32" t="s">
        <v>83</v>
      </c>
      <c r="B32" t="s">
        <v>939</v>
      </c>
      <c r="C32" t="s">
        <v>98</v>
      </c>
      <c r="D32" t="s">
        <v>29</v>
      </c>
    </row>
    <row r="33" spans="1:5" x14ac:dyDescent="0.25">
      <c r="A33" t="s">
        <v>84</v>
      </c>
      <c r="B33" t="s">
        <v>939</v>
      </c>
      <c r="C33" t="s">
        <v>98</v>
      </c>
      <c r="D33" t="s">
        <v>29</v>
      </c>
    </row>
    <row r="34" spans="1:5" x14ac:dyDescent="0.25">
      <c r="A34" t="s">
        <v>92</v>
      </c>
      <c r="B34" t="s">
        <v>939</v>
      </c>
      <c r="C34" t="s">
        <v>98</v>
      </c>
      <c r="D34" t="s">
        <v>29</v>
      </c>
      <c r="E34" t="s">
        <v>30</v>
      </c>
    </row>
    <row r="35" spans="1:5" x14ac:dyDescent="0.25">
      <c r="A35" t="s">
        <v>93</v>
      </c>
      <c r="B35" t="s">
        <v>939</v>
      </c>
      <c r="C35" t="s">
        <v>98</v>
      </c>
      <c r="D35" t="s">
        <v>29</v>
      </c>
      <c r="E35" t="s">
        <v>30</v>
      </c>
    </row>
    <row r="36" spans="1:5" x14ac:dyDescent="0.25">
      <c r="A36" t="s">
        <v>94</v>
      </c>
      <c r="B36" t="s">
        <v>939</v>
      </c>
      <c r="C36" t="s">
        <v>98</v>
      </c>
      <c r="D36" t="s">
        <v>29</v>
      </c>
      <c r="E36" t="s">
        <v>30</v>
      </c>
    </row>
    <row r="37" spans="1:5" x14ac:dyDescent="0.25">
      <c r="A37" t="s">
        <v>95</v>
      </c>
      <c r="B37" t="s">
        <v>939</v>
      </c>
      <c r="C37" t="s">
        <v>98</v>
      </c>
      <c r="D37" t="s">
        <v>29</v>
      </c>
      <c r="E37" t="s">
        <v>30</v>
      </c>
    </row>
    <row r="38" spans="1:5" x14ac:dyDescent="0.25">
      <c r="A38" t="s">
        <v>96</v>
      </c>
      <c r="B38" t="s">
        <v>939</v>
      </c>
      <c r="C38" t="s">
        <v>98</v>
      </c>
      <c r="D38" t="s">
        <v>29</v>
      </c>
      <c r="E38" t="s">
        <v>30</v>
      </c>
    </row>
    <row r="39" spans="1:5" x14ac:dyDescent="0.25">
      <c r="A39" t="s">
        <v>97</v>
      </c>
      <c r="B39" t="s">
        <v>939</v>
      </c>
      <c r="C39" t="s">
        <v>98</v>
      </c>
      <c r="D39" t="s">
        <v>29</v>
      </c>
      <c r="E39" t="s">
        <v>30</v>
      </c>
    </row>
    <row r="40" spans="1:5" x14ac:dyDescent="0.25">
      <c r="A40" t="s">
        <v>99</v>
      </c>
      <c r="B40" t="s">
        <v>939</v>
      </c>
      <c r="C40" t="s">
        <v>98</v>
      </c>
    </row>
    <row r="41" spans="1:5" x14ac:dyDescent="0.25">
      <c r="A41" t="s">
        <v>100</v>
      </c>
      <c r="B41" t="s">
        <v>939</v>
      </c>
      <c r="C41" t="s">
        <v>98</v>
      </c>
      <c r="D41" t="s">
        <v>29</v>
      </c>
    </row>
    <row r="42" spans="1:5" x14ac:dyDescent="0.25">
      <c r="A42" t="s">
        <v>101</v>
      </c>
      <c r="B42" t="s">
        <v>939</v>
      </c>
      <c r="C42" t="s">
        <v>98</v>
      </c>
      <c r="D42" t="s">
        <v>29</v>
      </c>
    </row>
    <row r="43" spans="1:5" x14ac:dyDescent="0.25">
      <c r="A43" t="s">
        <v>110</v>
      </c>
      <c r="B43" t="s">
        <v>939</v>
      </c>
      <c r="C43" t="s">
        <v>98</v>
      </c>
      <c r="D43" t="s">
        <v>29</v>
      </c>
      <c r="E43" t="s">
        <v>30</v>
      </c>
    </row>
    <row r="44" spans="1:5" x14ac:dyDescent="0.25">
      <c r="A44" t="s">
        <v>111</v>
      </c>
      <c r="B44" t="s">
        <v>939</v>
      </c>
      <c r="C44" t="s">
        <v>98</v>
      </c>
      <c r="D44" t="s">
        <v>29</v>
      </c>
      <c r="E44" t="s">
        <v>30</v>
      </c>
    </row>
    <row r="45" spans="1:5" x14ac:dyDescent="0.25">
      <c r="A45" t="s">
        <v>112</v>
      </c>
      <c r="B45" t="s">
        <v>939</v>
      </c>
      <c r="C45" t="s">
        <v>98</v>
      </c>
      <c r="D45" t="s">
        <v>29</v>
      </c>
      <c r="E45" t="s">
        <v>30</v>
      </c>
    </row>
    <row r="46" spans="1:5" x14ac:dyDescent="0.25">
      <c r="A46" t="s">
        <v>113</v>
      </c>
      <c r="B46" t="s">
        <v>939</v>
      </c>
      <c r="C46" t="s">
        <v>98</v>
      </c>
      <c r="D46" t="s">
        <v>29</v>
      </c>
      <c r="E46" t="s">
        <v>30</v>
      </c>
    </row>
    <row r="47" spans="1:5" x14ac:dyDescent="0.25">
      <c r="A47" t="s">
        <v>114</v>
      </c>
      <c r="B47" t="s">
        <v>939</v>
      </c>
      <c r="C47" t="s">
        <v>98</v>
      </c>
    </row>
    <row r="48" spans="1:5" x14ac:dyDescent="0.25">
      <c r="A48" t="s">
        <v>116</v>
      </c>
      <c r="B48" t="s">
        <v>939</v>
      </c>
      <c r="C48" t="s">
        <v>98</v>
      </c>
      <c r="D48" t="s">
        <v>29</v>
      </c>
    </row>
    <row r="49" spans="1:4" x14ac:dyDescent="0.25">
      <c r="A49" t="s">
        <v>118</v>
      </c>
      <c r="B49" t="s">
        <v>939</v>
      </c>
      <c r="C49" t="s">
        <v>98</v>
      </c>
      <c r="D49" t="s">
        <v>29</v>
      </c>
    </row>
    <row r="50" spans="1:4" x14ac:dyDescent="0.25">
      <c r="A50" t="s">
        <v>123</v>
      </c>
      <c r="B50" t="s">
        <v>939</v>
      </c>
      <c r="C50" t="s">
        <v>98</v>
      </c>
    </row>
    <row r="51" spans="1:4" x14ac:dyDescent="0.25">
      <c r="A51" t="s">
        <v>124</v>
      </c>
      <c r="B51" t="s">
        <v>939</v>
      </c>
      <c r="C51" t="s">
        <v>98</v>
      </c>
      <c r="D51" t="s">
        <v>29</v>
      </c>
    </row>
    <row r="52" spans="1:4" x14ac:dyDescent="0.25">
      <c r="A52" t="s">
        <v>125</v>
      </c>
      <c r="B52" t="s">
        <v>939</v>
      </c>
      <c r="C52" t="s">
        <v>98</v>
      </c>
      <c r="D52" t="s">
        <v>29</v>
      </c>
    </row>
    <row r="53" spans="1:4" x14ac:dyDescent="0.25">
      <c r="A53" t="s">
        <v>133</v>
      </c>
      <c r="B53" t="s">
        <v>939</v>
      </c>
      <c r="C53" t="s">
        <v>98</v>
      </c>
    </row>
    <row r="54" spans="1:4" x14ac:dyDescent="0.25">
      <c r="A54" t="s">
        <v>134</v>
      </c>
      <c r="B54" t="s">
        <v>939</v>
      </c>
      <c r="C54" t="s">
        <v>29</v>
      </c>
    </row>
    <row r="55" spans="1:4" x14ac:dyDescent="0.25">
      <c r="A55" t="s">
        <v>135</v>
      </c>
      <c r="B55" t="s">
        <v>939</v>
      </c>
      <c r="C55" t="s">
        <v>98</v>
      </c>
      <c r="D55" t="s">
        <v>29</v>
      </c>
    </row>
    <row r="56" spans="1:4" x14ac:dyDescent="0.25">
      <c r="A56" t="s">
        <v>185</v>
      </c>
      <c r="B56" t="s">
        <v>939</v>
      </c>
      <c r="C56" t="s">
        <v>98</v>
      </c>
    </row>
    <row r="57" spans="1:4" x14ac:dyDescent="0.25">
      <c r="A57" t="s">
        <v>196</v>
      </c>
      <c r="B57" t="s">
        <v>939</v>
      </c>
      <c r="C57" t="s">
        <v>98</v>
      </c>
      <c r="D57" t="s">
        <v>29</v>
      </c>
    </row>
    <row r="58" spans="1:4" x14ac:dyDescent="0.25">
      <c r="A58" t="s">
        <v>197</v>
      </c>
      <c r="B58" t="s">
        <v>939</v>
      </c>
      <c r="C58" t="s">
        <v>98</v>
      </c>
      <c r="D58" t="s">
        <v>29</v>
      </c>
    </row>
    <row r="59" spans="1:4" x14ac:dyDescent="0.25">
      <c r="A59" t="s">
        <v>200</v>
      </c>
      <c r="B59" t="s">
        <v>939</v>
      </c>
      <c r="C59" t="s">
        <v>98</v>
      </c>
    </row>
    <row r="60" spans="1:4" x14ac:dyDescent="0.25">
      <c r="A60" t="s">
        <v>201</v>
      </c>
      <c r="B60" t="s">
        <v>939</v>
      </c>
      <c r="C60" t="s">
        <v>98</v>
      </c>
      <c r="D60" t="s">
        <v>29</v>
      </c>
    </row>
    <row r="61" spans="1:4" x14ac:dyDescent="0.25">
      <c r="A61" t="s">
        <v>202</v>
      </c>
      <c r="B61" t="s">
        <v>939</v>
      </c>
      <c r="C61" t="s">
        <v>98</v>
      </c>
      <c r="D61" t="s">
        <v>29</v>
      </c>
    </row>
    <row r="62" spans="1:4" x14ac:dyDescent="0.25">
      <c r="A62" t="s">
        <v>205</v>
      </c>
      <c r="B62" t="s">
        <v>939</v>
      </c>
      <c r="C62" t="s">
        <v>98</v>
      </c>
    </row>
    <row r="63" spans="1:4" x14ac:dyDescent="0.25">
      <c r="A63" t="s">
        <v>206</v>
      </c>
      <c r="B63" t="s">
        <v>939</v>
      </c>
      <c r="C63" t="s">
        <v>98</v>
      </c>
      <c r="D63" t="s">
        <v>29</v>
      </c>
    </row>
    <row r="64" spans="1:4" x14ac:dyDescent="0.25">
      <c r="A64" t="s">
        <v>207</v>
      </c>
      <c r="B64" t="s">
        <v>939</v>
      </c>
      <c r="C64" t="s">
        <v>98</v>
      </c>
      <c r="D64" t="s">
        <v>29</v>
      </c>
    </row>
    <row r="65" spans="1:5" x14ac:dyDescent="0.25">
      <c r="A65" t="s">
        <v>208</v>
      </c>
      <c r="B65" t="s">
        <v>939</v>
      </c>
      <c r="C65" t="s">
        <v>98</v>
      </c>
    </row>
    <row r="66" spans="1:5" x14ac:dyDescent="0.25">
      <c r="A66" t="s">
        <v>209</v>
      </c>
      <c r="B66" t="s">
        <v>939</v>
      </c>
      <c r="C66" t="s">
        <v>98</v>
      </c>
    </row>
    <row r="67" spans="1:5" x14ac:dyDescent="0.25">
      <c r="A67" t="s">
        <v>210</v>
      </c>
      <c r="B67" t="s">
        <v>939</v>
      </c>
      <c r="C67" t="s">
        <v>98</v>
      </c>
      <c r="D67" t="s">
        <v>29</v>
      </c>
    </row>
    <row r="68" spans="1:5" x14ac:dyDescent="0.25">
      <c r="A68" t="s">
        <v>212</v>
      </c>
      <c r="B68" t="s">
        <v>939</v>
      </c>
      <c r="C68" t="s">
        <v>98</v>
      </c>
      <c r="D68" t="s">
        <v>29</v>
      </c>
    </row>
    <row r="69" spans="1:5" x14ac:dyDescent="0.25">
      <c r="A69" t="s">
        <v>216</v>
      </c>
      <c r="B69" t="s">
        <v>939</v>
      </c>
      <c r="C69" t="s">
        <v>98</v>
      </c>
    </row>
    <row r="70" spans="1:5" x14ac:dyDescent="0.25">
      <c r="A70" t="s">
        <v>217</v>
      </c>
      <c r="B70" t="s">
        <v>939</v>
      </c>
      <c r="C70" t="s">
        <v>28</v>
      </c>
    </row>
    <row r="71" spans="1:5" x14ac:dyDescent="0.25">
      <c r="A71" t="s">
        <v>218</v>
      </c>
      <c r="B71" t="s">
        <v>939</v>
      </c>
      <c r="C71" t="s">
        <v>28</v>
      </c>
      <c r="D71" t="s">
        <v>29</v>
      </c>
    </row>
    <row r="72" spans="1:5" x14ac:dyDescent="0.25">
      <c r="A72" t="s">
        <v>222</v>
      </c>
      <c r="B72" t="s">
        <v>939</v>
      </c>
      <c r="C72" t="s">
        <v>28</v>
      </c>
      <c r="D72" t="s">
        <v>29</v>
      </c>
    </row>
    <row r="73" spans="1:5" x14ac:dyDescent="0.25">
      <c r="A73" t="s">
        <v>223</v>
      </c>
      <c r="B73" t="s">
        <v>939</v>
      </c>
      <c r="C73" t="s">
        <v>28</v>
      </c>
      <c r="D73" t="s">
        <v>29</v>
      </c>
    </row>
    <row r="74" spans="1:5" x14ac:dyDescent="0.25">
      <c r="A74" t="s">
        <v>224</v>
      </c>
      <c r="B74" t="s">
        <v>939</v>
      </c>
      <c r="C74" t="s">
        <v>28</v>
      </c>
      <c r="D74" t="s">
        <v>29</v>
      </c>
    </row>
    <row r="75" spans="1:5" x14ac:dyDescent="0.25">
      <c r="A75" t="s">
        <v>225</v>
      </c>
      <c r="B75" t="s">
        <v>939</v>
      </c>
      <c r="C75" t="s">
        <v>28</v>
      </c>
      <c r="D75" t="s">
        <v>29</v>
      </c>
    </row>
    <row r="76" spans="1:5" x14ac:dyDescent="0.25">
      <c r="A76" t="s">
        <v>230</v>
      </c>
      <c r="B76" t="s">
        <v>939</v>
      </c>
      <c r="C76" t="s">
        <v>28</v>
      </c>
      <c r="D76" t="s">
        <v>29</v>
      </c>
    </row>
    <row r="77" spans="1:5" x14ac:dyDescent="0.25">
      <c r="A77" t="s">
        <v>233</v>
      </c>
      <c r="B77" t="s">
        <v>939</v>
      </c>
      <c r="C77" t="s">
        <v>28</v>
      </c>
      <c r="D77" t="s">
        <v>29</v>
      </c>
      <c r="E77" t="s">
        <v>30</v>
      </c>
    </row>
    <row r="78" spans="1:5" x14ac:dyDescent="0.25">
      <c r="A78" t="s">
        <v>234</v>
      </c>
      <c r="B78" t="s">
        <v>939</v>
      </c>
      <c r="C78" t="s">
        <v>28</v>
      </c>
      <c r="D78" t="s">
        <v>29</v>
      </c>
      <c r="E78" t="s">
        <v>30</v>
      </c>
    </row>
    <row r="79" spans="1:5" x14ac:dyDescent="0.25">
      <c r="A79" t="s">
        <v>241</v>
      </c>
      <c r="B79" t="s">
        <v>939</v>
      </c>
      <c r="C79" t="s">
        <v>28</v>
      </c>
      <c r="D79" t="s">
        <v>29</v>
      </c>
      <c r="E79" t="s">
        <v>30</v>
      </c>
    </row>
    <row r="80" spans="1:5" x14ac:dyDescent="0.25">
      <c r="A80" t="s">
        <v>242</v>
      </c>
      <c r="B80" t="s">
        <v>939</v>
      </c>
      <c r="C80" t="s">
        <v>28</v>
      </c>
      <c r="D80" t="s">
        <v>29</v>
      </c>
      <c r="E80" t="s">
        <v>30</v>
      </c>
    </row>
    <row r="81" spans="1:5" x14ac:dyDescent="0.25">
      <c r="A81" t="s">
        <v>251</v>
      </c>
      <c r="B81" t="s">
        <v>939</v>
      </c>
      <c r="C81" t="s">
        <v>28</v>
      </c>
      <c r="D81" t="s">
        <v>29</v>
      </c>
      <c r="E81" t="s">
        <v>30</v>
      </c>
    </row>
    <row r="82" spans="1:5" x14ac:dyDescent="0.25">
      <c r="A82" t="s">
        <v>252</v>
      </c>
      <c r="B82" t="s">
        <v>939</v>
      </c>
      <c r="C82" t="s">
        <v>28</v>
      </c>
      <c r="D82" t="s">
        <v>29</v>
      </c>
      <c r="E82" t="s">
        <v>30</v>
      </c>
    </row>
    <row r="83" spans="1:5" x14ac:dyDescent="0.25">
      <c r="A83" t="s">
        <v>253</v>
      </c>
      <c r="B83" t="s">
        <v>939</v>
      </c>
      <c r="C83" t="s">
        <v>28</v>
      </c>
      <c r="D83" t="s">
        <v>29</v>
      </c>
      <c r="E83" t="s">
        <v>30</v>
      </c>
    </row>
    <row r="84" spans="1:5" x14ac:dyDescent="0.25">
      <c r="A84" t="s">
        <v>254</v>
      </c>
      <c r="B84" t="s">
        <v>939</v>
      </c>
      <c r="C84" t="s">
        <v>28</v>
      </c>
      <c r="D84" t="s">
        <v>29</v>
      </c>
      <c r="E84" t="s">
        <v>30</v>
      </c>
    </row>
    <row r="85" spans="1:5" x14ac:dyDescent="0.25">
      <c r="A85" t="s">
        <v>255</v>
      </c>
      <c r="B85" t="s">
        <v>939</v>
      </c>
      <c r="C85" t="s">
        <v>28</v>
      </c>
      <c r="D85" t="s">
        <v>29</v>
      </c>
      <c r="E85" t="s">
        <v>30</v>
      </c>
    </row>
    <row r="86" spans="1:5" x14ac:dyDescent="0.25">
      <c r="A86" t="s">
        <v>257</v>
      </c>
      <c r="B86" t="s">
        <v>939</v>
      </c>
      <c r="C86" t="s">
        <v>28</v>
      </c>
      <c r="D86" t="s">
        <v>29</v>
      </c>
      <c r="E86" t="s">
        <v>30</v>
      </c>
    </row>
    <row r="87" spans="1:5" x14ac:dyDescent="0.25">
      <c r="A87" t="s">
        <v>258</v>
      </c>
      <c r="B87" t="s">
        <v>939</v>
      </c>
      <c r="C87" t="s">
        <v>28</v>
      </c>
      <c r="D87" t="s">
        <v>29</v>
      </c>
      <c r="E87" t="s">
        <v>30</v>
      </c>
    </row>
    <row r="88" spans="1:5" x14ac:dyDescent="0.25">
      <c r="A88" t="s">
        <v>463</v>
      </c>
      <c r="B88" t="s">
        <v>939</v>
      </c>
      <c r="C88" t="s">
        <v>28</v>
      </c>
      <c r="D88" t="s">
        <v>29</v>
      </c>
      <c r="E88" t="s">
        <v>30</v>
      </c>
    </row>
    <row r="89" spans="1:5" x14ac:dyDescent="0.25">
      <c r="A89" t="s">
        <v>464</v>
      </c>
      <c r="B89" t="s">
        <v>939</v>
      </c>
      <c r="C89" t="s">
        <v>28</v>
      </c>
      <c r="D89" t="s">
        <v>29</v>
      </c>
      <c r="E89" t="s">
        <v>30</v>
      </c>
    </row>
    <row r="90" spans="1:5" x14ac:dyDescent="0.25">
      <c r="A90" t="s">
        <v>466</v>
      </c>
      <c r="B90" t="s">
        <v>939</v>
      </c>
      <c r="C90" t="s">
        <v>28</v>
      </c>
      <c r="D90" t="s">
        <v>29</v>
      </c>
      <c r="E90" t="s">
        <v>30</v>
      </c>
    </row>
    <row r="91" spans="1:5" x14ac:dyDescent="0.25">
      <c r="A91" t="s">
        <v>468</v>
      </c>
      <c r="B91" t="s">
        <v>939</v>
      </c>
      <c r="C91" t="s">
        <v>28</v>
      </c>
      <c r="D91" t="s">
        <v>29</v>
      </c>
      <c r="E91" t="s">
        <v>30</v>
      </c>
    </row>
    <row r="92" spans="1:5" x14ac:dyDescent="0.25">
      <c r="A92" t="s">
        <v>474</v>
      </c>
      <c r="B92" t="s">
        <v>939</v>
      </c>
      <c r="C92" t="s">
        <v>98</v>
      </c>
      <c r="D92" t="s">
        <v>29</v>
      </c>
    </row>
    <row r="93" spans="1:5" x14ac:dyDescent="0.25">
      <c r="A93" t="s">
        <v>537</v>
      </c>
      <c r="B93" t="s">
        <v>939</v>
      </c>
      <c r="C93" t="s">
        <v>98</v>
      </c>
      <c r="D93" t="s">
        <v>29</v>
      </c>
      <c r="E93" t="s">
        <v>30</v>
      </c>
    </row>
    <row r="94" spans="1:5" x14ac:dyDescent="0.25">
      <c r="A94" t="s">
        <v>540</v>
      </c>
      <c r="B94" t="s">
        <v>939</v>
      </c>
      <c r="C94" t="s">
        <v>29</v>
      </c>
    </row>
    <row r="95" spans="1:5" x14ac:dyDescent="0.25">
      <c r="A95" t="s">
        <v>560</v>
      </c>
      <c r="B95" t="s">
        <v>939</v>
      </c>
      <c r="C95" t="s">
        <v>29</v>
      </c>
    </row>
    <row r="96" spans="1:5" x14ac:dyDescent="0.25">
      <c r="A96" t="s">
        <v>572</v>
      </c>
      <c r="B96" t="s">
        <v>939</v>
      </c>
      <c r="C96" t="s">
        <v>29</v>
      </c>
    </row>
    <row r="97" spans="1:5" x14ac:dyDescent="0.25">
      <c r="A97" t="s">
        <v>577</v>
      </c>
      <c r="B97" t="s">
        <v>939</v>
      </c>
      <c r="C97" t="s">
        <v>98</v>
      </c>
      <c r="D97" t="s">
        <v>29</v>
      </c>
      <c r="E97" t="s">
        <v>30</v>
      </c>
    </row>
    <row r="98" spans="1:5" x14ac:dyDescent="0.25">
      <c r="A98" t="s">
        <v>581</v>
      </c>
      <c r="B98" t="s">
        <v>939</v>
      </c>
      <c r="C98" t="s">
        <v>98</v>
      </c>
      <c r="D98" t="s">
        <v>29</v>
      </c>
      <c r="E98" t="s">
        <v>30</v>
      </c>
    </row>
    <row r="99" spans="1:5" x14ac:dyDescent="0.25">
      <c r="A99" t="s">
        <v>582</v>
      </c>
      <c r="B99" t="s">
        <v>939</v>
      </c>
      <c r="C99" t="s">
        <v>98</v>
      </c>
      <c r="D99" t="s">
        <v>29</v>
      </c>
      <c r="E99" t="s">
        <v>30</v>
      </c>
    </row>
    <row r="100" spans="1:5" x14ac:dyDescent="0.25">
      <c r="A100" t="s">
        <v>583</v>
      </c>
      <c r="B100" t="s">
        <v>939</v>
      </c>
      <c r="C100" t="s">
        <v>98</v>
      </c>
      <c r="D100" t="s">
        <v>29</v>
      </c>
      <c r="E100" t="s">
        <v>30</v>
      </c>
    </row>
    <row r="101" spans="1:5" x14ac:dyDescent="0.25">
      <c r="A101" t="s">
        <v>584</v>
      </c>
      <c r="B101" t="s">
        <v>939</v>
      </c>
      <c r="C101" t="s">
        <v>98</v>
      </c>
      <c r="D101" t="s">
        <v>29</v>
      </c>
      <c r="E101" t="s">
        <v>30</v>
      </c>
    </row>
    <row r="102" spans="1:5" x14ac:dyDescent="0.25">
      <c r="A102" t="s">
        <v>585</v>
      </c>
      <c r="B102" t="s">
        <v>939</v>
      </c>
      <c r="C102" t="s">
        <v>98</v>
      </c>
      <c r="D102" t="s">
        <v>29</v>
      </c>
      <c r="E102" t="s">
        <v>30</v>
      </c>
    </row>
    <row r="103" spans="1:5" x14ac:dyDescent="0.25">
      <c r="A103" t="s">
        <v>586</v>
      </c>
      <c r="B103" t="s">
        <v>939</v>
      </c>
      <c r="C103" t="s">
        <v>98</v>
      </c>
      <c r="D103" t="s">
        <v>29</v>
      </c>
      <c r="E103" t="s">
        <v>30</v>
      </c>
    </row>
    <row r="104" spans="1:5" x14ac:dyDescent="0.25">
      <c r="A104" t="s">
        <v>621</v>
      </c>
      <c r="B104" t="s">
        <v>939</v>
      </c>
      <c r="C104" t="s">
        <v>98</v>
      </c>
      <c r="D104" t="s">
        <v>29</v>
      </c>
      <c r="E104" t="s">
        <v>30</v>
      </c>
    </row>
    <row r="105" spans="1:5" x14ac:dyDescent="0.25">
      <c r="A105" t="s">
        <v>622</v>
      </c>
      <c r="B105" t="s">
        <v>939</v>
      </c>
      <c r="C105" t="s">
        <v>98</v>
      </c>
      <c r="D105" t="s">
        <v>29</v>
      </c>
      <c r="E105" t="s">
        <v>30</v>
      </c>
    </row>
    <row r="106" spans="1:5" x14ac:dyDescent="0.25">
      <c r="A106" t="s">
        <v>623</v>
      </c>
      <c r="B106" t="s">
        <v>939</v>
      </c>
      <c r="C106" t="s">
        <v>98</v>
      </c>
      <c r="D106" t="s">
        <v>29</v>
      </c>
      <c r="E106" t="s">
        <v>30</v>
      </c>
    </row>
    <row r="107" spans="1:5" x14ac:dyDescent="0.25">
      <c r="A107" t="s">
        <v>624</v>
      </c>
      <c r="B107" t="s">
        <v>939</v>
      </c>
      <c r="C107" t="s">
        <v>98</v>
      </c>
      <c r="D107" t="s">
        <v>29</v>
      </c>
      <c r="E107" t="s">
        <v>30</v>
      </c>
    </row>
    <row r="108" spans="1:5" x14ac:dyDescent="0.25">
      <c r="A108" t="s">
        <v>625</v>
      </c>
      <c r="B108" t="s">
        <v>939</v>
      </c>
      <c r="C108" t="s">
        <v>98</v>
      </c>
      <c r="D108" t="s">
        <v>29</v>
      </c>
      <c r="E108" t="s">
        <v>30</v>
      </c>
    </row>
    <row r="109" spans="1:5" x14ac:dyDescent="0.25">
      <c r="A109" t="s">
        <v>626</v>
      </c>
      <c r="B109" t="s">
        <v>939</v>
      </c>
      <c r="C109" t="s">
        <v>98</v>
      </c>
      <c r="D109" t="s">
        <v>29</v>
      </c>
      <c r="E109" t="s">
        <v>30</v>
      </c>
    </row>
    <row r="110" spans="1:5" x14ac:dyDescent="0.25">
      <c r="A110" t="s">
        <v>627</v>
      </c>
      <c r="B110" t="s">
        <v>939</v>
      </c>
      <c r="C110" t="s">
        <v>98</v>
      </c>
      <c r="D110" t="s">
        <v>29</v>
      </c>
      <c r="E110" t="s">
        <v>30</v>
      </c>
    </row>
    <row r="111" spans="1:5" x14ac:dyDescent="0.25">
      <c r="A111" t="s">
        <v>638</v>
      </c>
      <c r="B111" t="s">
        <v>939</v>
      </c>
      <c r="C111" t="s">
        <v>29</v>
      </c>
    </row>
    <row r="112" spans="1:5" x14ac:dyDescent="0.25">
      <c r="A112" t="s">
        <v>639</v>
      </c>
      <c r="B112" t="s">
        <v>939</v>
      </c>
      <c r="C112" t="s">
        <v>98</v>
      </c>
    </row>
    <row r="113" spans="1:6" x14ac:dyDescent="0.25">
      <c r="A113" t="s">
        <v>642</v>
      </c>
      <c r="B113" t="s">
        <v>939</v>
      </c>
      <c r="C113" t="s">
        <v>98</v>
      </c>
      <c r="D113" t="s">
        <v>29</v>
      </c>
    </row>
    <row r="114" spans="1:6" x14ac:dyDescent="0.25">
      <c r="A114" t="s">
        <v>643</v>
      </c>
      <c r="B114" t="s">
        <v>939</v>
      </c>
      <c r="C114" t="s">
        <v>98</v>
      </c>
      <c r="D114" t="s">
        <v>29</v>
      </c>
    </row>
    <row r="115" spans="1:6" x14ac:dyDescent="0.25">
      <c r="A115" t="s">
        <v>974</v>
      </c>
      <c r="B115" t="s">
        <v>939</v>
      </c>
      <c r="C115" t="s">
        <v>98</v>
      </c>
      <c r="D115" t="s">
        <v>29</v>
      </c>
      <c r="E115" t="s">
        <v>30</v>
      </c>
    </row>
    <row r="116" spans="1:6" x14ac:dyDescent="0.25">
      <c r="A116" t="s">
        <v>975</v>
      </c>
      <c r="B116" t="s">
        <v>939</v>
      </c>
      <c r="C116" t="s">
        <v>98</v>
      </c>
      <c r="D116" t="s">
        <v>28</v>
      </c>
      <c r="E116" t="s">
        <v>29</v>
      </c>
      <c r="F116" t="s">
        <v>30</v>
      </c>
    </row>
    <row r="117" spans="1:6" x14ac:dyDescent="0.25">
      <c r="A117" t="s">
        <v>985</v>
      </c>
      <c r="B117" t="s">
        <v>939</v>
      </c>
      <c r="C117" t="s">
        <v>98</v>
      </c>
      <c r="D117" t="s">
        <v>29</v>
      </c>
      <c r="E117" t="s">
        <v>30</v>
      </c>
    </row>
    <row r="118" spans="1:6" x14ac:dyDescent="0.25">
      <c r="A118" t="s">
        <v>1073</v>
      </c>
      <c r="B118" t="s">
        <v>939</v>
      </c>
      <c r="C118" t="s">
        <v>98</v>
      </c>
      <c r="D118" t="s">
        <v>29</v>
      </c>
      <c r="E118" t="s">
        <v>1078</v>
      </c>
    </row>
    <row r="119" spans="1:6" x14ac:dyDescent="0.25">
      <c r="A119" t="s">
        <v>1074</v>
      </c>
      <c r="B119" t="s">
        <v>939</v>
      </c>
      <c r="C119" t="s">
        <v>98</v>
      </c>
      <c r="D119" t="s">
        <v>29</v>
      </c>
      <c r="E119" t="s">
        <v>1078</v>
      </c>
    </row>
    <row r="120" spans="1:6" x14ac:dyDescent="0.25">
      <c r="A120" t="s">
        <v>1079</v>
      </c>
      <c r="B120" t="s">
        <v>939</v>
      </c>
      <c r="C120" t="s">
        <v>98</v>
      </c>
      <c r="D120" t="s">
        <v>29</v>
      </c>
    </row>
    <row r="121" spans="1:6" x14ac:dyDescent="0.25">
      <c r="A121" t="s">
        <v>1080</v>
      </c>
      <c r="B121" t="s">
        <v>939</v>
      </c>
      <c r="C121" t="s">
        <v>98</v>
      </c>
      <c r="D121" t="s">
        <v>29</v>
      </c>
    </row>
    <row r="122" spans="1:6" x14ac:dyDescent="0.25">
      <c r="A122" t="s">
        <v>1104</v>
      </c>
      <c r="B122" t="s">
        <v>939</v>
      </c>
      <c r="C122" t="s">
        <v>98</v>
      </c>
      <c r="D122" t="s">
        <v>28</v>
      </c>
      <c r="E122" t="s">
        <v>29</v>
      </c>
      <c r="F122" t="s">
        <v>30</v>
      </c>
    </row>
    <row r="123" spans="1:6" x14ac:dyDescent="0.25">
      <c r="A123" t="s">
        <v>1109</v>
      </c>
      <c r="B123" t="s">
        <v>939</v>
      </c>
      <c r="C123" t="s">
        <v>98</v>
      </c>
      <c r="D123" t="s">
        <v>28</v>
      </c>
      <c r="E123" t="s">
        <v>29</v>
      </c>
      <c r="F123" t="s">
        <v>30</v>
      </c>
    </row>
    <row r="124" spans="1:6" x14ac:dyDescent="0.25">
      <c r="A124" t="s">
        <v>1138</v>
      </c>
      <c r="B124" t="s">
        <v>939</v>
      </c>
      <c r="C124" t="s">
        <v>79</v>
      </c>
    </row>
    <row r="125" spans="1:6" x14ac:dyDescent="0.25">
      <c r="A125" t="s">
        <v>1187</v>
      </c>
      <c r="B125" t="s">
        <v>939</v>
      </c>
      <c r="C125" t="s">
        <v>98</v>
      </c>
      <c r="D125" t="s">
        <v>28</v>
      </c>
      <c r="E125" t="s">
        <v>29</v>
      </c>
      <c r="F125" t="s">
        <v>30</v>
      </c>
    </row>
    <row r="126" spans="1:6" x14ac:dyDescent="0.25">
      <c r="A126" t="s">
        <v>1190</v>
      </c>
      <c r="B126" t="s">
        <v>939</v>
      </c>
      <c r="C126" t="s">
        <v>98</v>
      </c>
      <c r="D126" t="s">
        <v>28</v>
      </c>
      <c r="E126" t="s">
        <v>29</v>
      </c>
      <c r="F126" t="s">
        <v>30</v>
      </c>
    </row>
    <row r="127" spans="1:6" x14ac:dyDescent="0.25">
      <c r="A127" t="s">
        <v>1332</v>
      </c>
      <c r="B127" t="s">
        <v>939</v>
      </c>
      <c r="C127" t="s">
        <v>98</v>
      </c>
      <c r="D127" t="s">
        <v>29</v>
      </c>
      <c r="E127" t="s">
        <v>1338</v>
      </c>
    </row>
    <row r="128" spans="1:6" x14ac:dyDescent="0.25">
      <c r="A128" t="s">
        <v>1333</v>
      </c>
      <c r="B128" t="s">
        <v>939</v>
      </c>
      <c r="C128" t="s">
        <v>98</v>
      </c>
      <c r="D128" t="s">
        <v>29</v>
      </c>
      <c r="E128" t="s">
        <v>1338</v>
      </c>
    </row>
    <row r="129" spans="1:5" x14ac:dyDescent="0.25">
      <c r="A129" t="s">
        <v>1336</v>
      </c>
      <c r="B129" t="s">
        <v>939</v>
      </c>
      <c r="C129" t="s">
        <v>98</v>
      </c>
      <c r="D129" t="s">
        <v>29</v>
      </c>
      <c r="E129" t="s">
        <v>1338</v>
      </c>
    </row>
    <row r="130" spans="1:5" x14ac:dyDescent="0.25">
      <c r="A130" t="s">
        <v>1337</v>
      </c>
      <c r="B130" t="s">
        <v>939</v>
      </c>
      <c r="C130" t="s">
        <v>98</v>
      </c>
      <c r="D130" t="s">
        <v>29</v>
      </c>
      <c r="E130" t="s">
        <v>1338</v>
      </c>
    </row>
    <row r="131" spans="1:5" x14ac:dyDescent="0.25">
      <c r="A131" t="s">
        <v>1376</v>
      </c>
      <c r="B131" t="s">
        <v>939</v>
      </c>
      <c r="C131" t="s">
        <v>79</v>
      </c>
    </row>
    <row r="132" spans="1:5" x14ac:dyDescent="0.25">
      <c r="A132" t="s">
        <v>1488</v>
      </c>
      <c r="B132" t="s">
        <v>939</v>
      </c>
      <c r="C132" t="s">
        <v>98</v>
      </c>
    </row>
    <row r="133" spans="1:5" x14ac:dyDescent="0.25">
      <c r="A133" t="s">
        <v>1490</v>
      </c>
      <c r="B133" t="s">
        <v>939</v>
      </c>
      <c r="C133" t="s">
        <v>98</v>
      </c>
      <c r="D133" t="s">
        <v>29</v>
      </c>
    </row>
    <row r="134" spans="1:5" x14ac:dyDescent="0.25">
      <c r="A134" t="s">
        <v>1489</v>
      </c>
      <c r="B134" t="s">
        <v>939</v>
      </c>
      <c r="C134" t="s">
        <v>98</v>
      </c>
      <c r="D134" t="s">
        <v>29</v>
      </c>
    </row>
    <row r="135" spans="1:5" x14ac:dyDescent="0.25">
      <c r="A135" t="s">
        <v>1493</v>
      </c>
      <c r="B135" t="s">
        <v>939</v>
      </c>
      <c r="C135" t="s">
        <v>98</v>
      </c>
      <c r="D135" t="s">
        <v>29</v>
      </c>
      <c r="E135" t="s">
        <v>1338</v>
      </c>
    </row>
    <row r="136" spans="1:5" x14ac:dyDescent="0.25">
      <c r="A136" t="s">
        <v>1494</v>
      </c>
      <c r="B136" t="s">
        <v>939</v>
      </c>
      <c r="C136" t="s">
        <v>98</v>
      </c>
      <c r="D136" t="s">
        <v>29</v>
      </c>
      <c r="E136" t="s">
        <v>1338</v>
      </c>
    </row>
    <row r="137" spans="1:5" x14ac:dyDescent="0.25">
      <c r="A137" t="s">
        <v>1495</v>
      </c>
      <c r="B137" t="s">
        <v>939</v>
      </c>
      <c r="C137" t="s">
        <v>98</v>
      </c>
      <c r="D137" t="s">
        <v>29</v>
      </c>
      <c r="E137" t="s">
        <v>1338</v>
      </c>
    </row>
    <row r="138" spans="1:5" x14ac:dyDescent="0.25">
      <c r="A138" t="s">
        <v>1496</v>
      </c>
      <c r="B138" t="s">
        <v>939</v>
      </c>
      <c r="C138" t="s">
        <v>98</v>
      </c>
      <c r="D138" t="s">
        <v>29</v>
      </c>
      <c r="E138" t="s">
        <v>1338</v>
      </c>
    </row>
  </sheetData>
  <sheetProtection selectLockedCells="1" selectUnlockedCells="1"/>
  <phoneticPr fontId="12" type="noConversion"/>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B4"/>
  <sheetViews>
    <sheetView workbookViewId="0">
      <selection activeCell="A2" sqref="A2:A3"/>
    </sheetView>
  </sheetViews>
  <sheetFormatPr defaultRowHeight="15" x14ac:dyDescent="0.25"/>
  <cols>
    <col min="1" max="1" width="9.42578125" bestFit="1" customWidth="1"/>
    <col min="2" max="2" width="12.28515625" bestFit="1" customWidth="1"/>
  </cols>
  <sheetData>
    <row r="1" spans="1:2" x14ac:dyDescent="0.25">
      <c r="A1" s="240" t="s">
        <v>1364</v>
      </c>
      <c r="B1" s="240" t="s">
        <v>1359</v>
      </c>
    </row>
    <row r="2" spans="1:2" x14ac:dyDescent="0.25">
      <c r="A2" t="s">
        <v>936</v>
      </c>
      <c r="B2" t="s">
        <v>1365</v>
      </c>
    </row>
    <row r="3" spans="1:2" x14ac:dyDescent="0.25">
      <c r="A3" t="s">
        <v>1346</v>
      </c>
      <c r="B3" t="s">
        <v>1366</v>
      </c>
    </row>
    <row r="4" spans="1:2" x14ac:dyDescent="0.25">
      <c r="B4" t="s">
        <v>1367</v>
      </c>
    </row>
  </sheetData>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B1:F12"/>
  <sheetViews>
    <sheetView showGridLines="0" workbookViewId="0">
      <selection activeCell="E15" sqref="E15"/>
    </sheetView>
  </sheetViews>
  <sheetFormatPr defaultRowHeight="15" x14ac:dyDescent="0.25"/>
  <cols>
    <col min="1" max="1" width="0.85546875" customWidth="1"/>
    <col min="2" max="2" width="50.140625" customWidth="1"/>
    <col min="3" max="3" width="1.28515625" customWidth="1"/>
    <col min="4" max="4" width="4.28515625" customWidth="1"/>
    <col min="5" max="6" width="12.42578125" customWidth="1"/>
  </cols>
  <sheetData>
    <row r="1" spans="2:6" ht="30" x14ac:dyDescent="0.25">
      <c r="B1" s="282" t="s">
        <v>1587</v>
      </c>
      <c r="C1" s="282"/>
      <c r="D1" s="285"/>
      <c r="E1" s="285"/>
      <c r="F1" s="285"/>
    </row>
    <row r="2" spans="2:6" x14ac:dyDescent="0.25">
      <c r="B2" s="282" t="s">
        <v>1588</v>
      </c>
      <c r="C2" s="282"/>
      <c r="D2" s="285"/>
      <c r="E2" s="285"/>
      <c r="F2" s="285"/>
    </row>
    <row r="3" spans="2:6" x14ac:dyDescent="0.25">
      <c r="B3" s="211"/>
      <c r="C3" s="211"/>
      <c r="D3" s="286"/>
      <c r="E3" s="286"/>
      <c r="F3" s="286"/>
    </row>
    <row r="4" spans="2:6" ht="45" x14ac:dyDescent="0.25">
      <c r="B4" s="211" t="s">
        <v>1589</v>
      </c>
      <c r="C4" s="211"/>
      <c r="D4" s="286"/>
      <c r="E4" s="286"/>
      <c r="F4" s="286"/>
    </row>
    <row r="5" spans="2:6" x14ac:dyDescent="0.25">
      <c r="B5" s="211"/>
      <c r="C5" s="211"/>
      <c r="D5" s="286"/>
      <c r="E5" s="286"/>
      <c r="F5" s="286"/>
    </row>
    <row r="6" spans="2:6" ht="30" x14ac:dyDescent="0.25">
      <c r="B6" s="282" t="s">
        <v>1590</v>
      </c>
      <c r="C6" s="282"/>
      <c r="D6" s="285"/>
      <c r="E6" s="285" t="s">
        <v>1591</v>
      </c>
      <c r="F6" s="285" t="s">
        <v>1592</v>
      </c>
    </row>
    <row r="7" spans="2:6" ht="15.75" thickBot="1" x14ac:dyDescent="0.3">
      <c r="B7" s="211"/>
      <c r="C7" s="211"/>
      <c r="D7" s="286"/>
      <c r="E7" s="286"/>
      <c r="F7" s="286"/>
    </row>
    <row r="8" spans="2:6" ht="75.75" thickBot="1" x14ac:dyDescent="0.3">
      <c r="B8" s="283" t="s">
        <v>1593</v>
      </c>
      <c r="C8" s="284"/>
      <c r="D8" s="287"/>
      <c r="E8" s="287" t="s">
        <v>1595</v>
      </c>
      <c r="F8" s="288" t="s">
        <v>1594</v>
      </c>
    </row>
    <row r="9" spans="2:6" ht="15.75" thickBot="1" x14ac:dyDescent="0.3">
      <c r="B9" s="211"/>
      <c r="C9" s="211"/>
      <c r="D9" s="286"/>
      <c r="E9" s="286"/>
      <c r="F9" s="286"/>
    </row>
    <row r="10" spans="2:6" ht="60.75" thickBot="1" x14ac:dyDescent="0.3">
      <c r="B10" s="283" t="s">
        <v>1596</v>
      </c>
      <c r="C10" s="284"/>
      <c r="D10" s="287"/>
      <c r="E10" s="287">
        <v>7</v>
      </c>
      <c r="F10" s="288" t="s">
        <v>1594</v>
      </c>
    </row>
    <row r="11" spans="2:6" x14ac:dyDescent="0.25">
      <c r="B11" s="211"/>
      <c r="C11" s="211"/>
      <c r="D11" s="286"/>
      <c r="E11" s="286"/>
      <c r="F11" s="286"/>
    </row>
    <row r="12" spans="2:6" x14ac:dyDescent="0.25">
      <c r="B12" s="211"/>
      <c r="C12" s="211"/>
      <c r="D12" s="286"/>
      <c r="E12" s="286"/>
      <c r="F12" s="286"/>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1"/>
  <dimension ref="B5:M60"/>
  <sheetViews>
    <sheetView topLeftCell="A24" zoomScaleNormal="100" zoomScaleSheetLayoutView="70" workbookViewId="0">
      <selection activeCell="B10" sqref="B10:F10"/>
    </sheetView>
  </sheetViews>
  <sheetFormatPr defaultRowHeight="15" x14ac:dyDescent="0.25"/>
  <cols>
    <col min="1" max="1" width="1.85546875" customWidth="1"/>
    <col min="2" max="2" width="9.85546875" customWidth="1"/>
  </cols>
  <sheetData>
    <row r="5" spans="2:12" ht="2.25" customHeight="1" x14ac:dyDescent="0.25"/>
    <row r="7" spans="2:12" ht="26.25" customHeight="1" x14ac:dyDescent="0.25"/>
    <row r="9" spans="2:12" x14ac:dyDescent="0.25"/>
    <row r="10" spans="2:12" x14ac:dyDescent="0.25">
      <c r="B10" s="322"/>
      <c r="C10" s="322"/>
      <c r="D10" s="322"/>
      <c r="E10" s="322"/>
      <c r="F10" s="322"/>
      <c r="G10" s="322"/>
      <c r="H10" s="322"/>
      <c r="I10" s="322"/>
      <c r="J10" s="322"/>
      <c r="K10" s="322"/>
      <c r="L10" s="322"/>
    </row>
    <row r="11" spans="2:12" s="1" customFormat="1" ht="11.25" x14ac:dyDescent="0.2">
      <c r="B11" s="1" t="s">
        <v>1632</v>
      </c>
      <c r="G11" s="1" t="s">
        <v>1633</v>
      </c>
    </row>
    <row r="12" spans="2:12" ht="7.5" customHeight="1" x14ac:dyDescent="0.25"/>
    <row r="13" spans="2:12" x14ac:dyDescent="0.25">
      <c r="B13" s="322"/>
      <c r="C13" s="322"/>
      <c r="D13" s="322"/>
      <c r="E13" s="322"/>
      <c r="F13" s="322"/>
      <c r="G13" s="322"/>
      <c r="H13" s="322"/>
      <c r="I13" s="322"/>
      <c r="J13" s="109"/>
      <c r="K13" s="125"/>
      <c r="L13" s="126"/>
    </row>
    <row r="14" spans="2:12" s="1" customFormat="1" ht="11.25" x14ac:dyDescent="0.2">
      <c r="B14" s="1" t="s">
        <v>137</v>
      </c>
      <c r="G14" s="1" t="s">
        <v>138</v>
      </c>
      <c r="J14" s="1" t="s">
        <v>139</v>
      </c>
      <c r="K14" s="1" t="s">
        <v>140</v>
      </c>
    </row>
    <row r="15" spans="2:12" ht="7.5" customHeight="1" x14ac:dyDescent="0.25"/>
    <row r="16" spans="2:12" x14ac:dyDescent="0.25">
      <c r="B16" s="322"/>
      <c r="C16" s="322"/>
      <c r="D16" s="322"/>
      <c r="E16" s="322"/>
      <c r="F16" s="322"/>
      <c r="G16" s="322"/>
      <c r="H16" s="322"/>
      <c r="I16" s="322"/>
      <c r="J16" s="109"/>
      <c r="K16" s="125"/>
      <c r="L16" s="126"/>
    </row>
    <row r="17" spans="2:13" s="1" customFormat="1" ht="11.25" x14ac:dyDescent="0.2">
      <c r="B17" s="1" t="s">
        <v>1251</v>
      </c>
      <c r="G17" s="1" t="s">
        <v>138</v>
      </c>
      <c r="J17" s="1" t="s">
        <v>139</v>
      </c>
      <c r="K17" s="1" t="s">
        <v>140</v>
      </c>
    </row>
    <row r="18" spans="2:13" ht="7.5" customHeight="1" x14ac:dyDescent="0.25"/>
    <row r="19" spans="2:13" x14ac:dyDescent="0.25">
      <c r="B19" s="326"/>
      <c r="C19" s="326"/>
      <c r="D19" s="326"/>
      <c r="E19" s="326"/>
      <c r="F19" s="326"/>
    </row>
    <row r="20" spans="2:13" s="1" customFormat="1" ht="11.25" x14ac:dyDescent="0.2">
      <c r="B20" s="1" t="s">
        <v>141</v>
      </c>
    </row>
    <row r="22" spans="2:13" x14ac:dyDescent="0.25">
      <c r="B22" s="3" t="s">
        <v>142</v>
      </c>
      <c r="M22" s="1"/>
    </row>
    <row r="23" spans="2:13" ht="16.5" customHeight="1" x14ac:dyDescent="0.25">
      <c r="K23" s="322"/>
      <c r="L23" s="322"/>
    </row>
    <row r="24" spans="2:13" ht="10.5" customHeight="1" x14ac:dyDescent="0.25">
      <c r="B24" s="324"/>
    </row>
    <row r="25" spans="2:13" ht="3.75" customHeight="1" x14ac:dyDescent="0.25">
      <c r="B25" s="325"/>
      <c r="C25" s="65"/>
      <c r="G25" s="323"/>
      <c r="H25" s="323"/>
      <c r="I25" s="323"/>
      <c r="J25" s="131"/>
      <c r="K25" s="131"/>
      <c r="L25" s="131"/>
    </row>
    <row r="26" spans="2:13" ht="18" hidden="1" customHeight="1" x14ac:dyDescent="0.25">
      <c r="B26" s="78"/>
      <c r="D26" s="1"/>
      <c r="J26" s="127"/>
      <c r="K26" s="127"/>
      <c r="L26" s="127"/>
    </row>
    <row r="27" spans="2:13" x14ac:dyDescent="0.25">
      <c r="B27" s="1" t="s">
        <v>1667</v>
      </c>
    </row>
    <row r="28" spans="2:13" ht="16.5" customHeight="1" x14ac:dyDescent="0.25">
      <c r="K28" s="322"/>
      <c r="L28" s="322"/>
    </row>
    <row r="32" spans="2:13" ht="10.5" customHeight="1" x14ac:dyDescent="0.25"/>
    <row r="33" spans="2:12" ht="3" hidden="1" customHeight="1" x14ac:dyDescent="0.25"/>
    <row r="34" spans="2:12" s="1" customFormat="1" ht="12.75" x14ac:dyDescent="0.2">
      <c r="B34" s="322"/>
      <c r="C34" s="322"/>
      <c r="D34" s="322"/>
      <c r="E34" s="322"/>
      <c r="F34" s="322"/>
      <c r="G34" s="322"/>
      <c r="H34" s="322"/>
      <c r="I34" s="318"/>
      <c r="J34" s="318"/>
      <c r="K34" s="318"/>
      <c r="L34" s="318"/>
    </row>
    <row r="35" spans="2:12" s="1" customFormat="1" ht="11.25" x14ac:dyDescent="0.2">
      <c r="B35" s="1" t="s">
        <v>1668</v>
      </c>
      <c r="I35" s="1" t="s">
        <v>144</v>
      </c>
    </row>
    <row r="36" spans="2:12" ht="7.5" customHeight="1" x14ac:dyDescent="0.25"/>
    <row r="37" spans="2:12" s="1" customFormat="1" ht="12.75" x14ac:dyDescent="0.2">
      <c r="B37" s="322"/>
      <c r="C37" s="322"/>
      <c r="D37" s="322"/>
      <c r="E37" s="322"/>
      <c r="F37" s="322"/>
      <c r="G37" s="322"/>
      <c r="H37" s="322"/>
      <c r="I37" s="320"/>
      <c r="J37" s="320"/>
      <c r="K37" s="320"/>
      <c r="L37" s="320"/>
    </row>
    <row r="38" spans="2:12" s="1" customFormat="1" ht="11.25" x14ac:dyDescent="0.2">
      <c r="B38" s="1" t="s">
        <v>145</v>
      </c>
    </row>
    <row r="43" spans="2:12" ht="0.95" customHeight="1" x14ac:dyDescent="0.25"/>
    <row r="44" spans="2:12" x14ac:dyDescent="0.25">
      <c r="B44" s="322"/>
      <c r="C44" s="322"/>
      <c r="D44" s="322"/>
      <c r="E44" s="322"/>
      <c r="F44" s="322"/>
      <c r="G44" s="322"/>
      <c r="H44" s="322"/>
      <c r="I44" s="320"/>
      <c r="J44" s="320"/>
      <c r="K44" s="320"/>
      <c r="L44" s="320"/>
    </row>
    <row r="45" spans="2:12" s="1" customFormat="1" ht="11.25" x14ac:dyDescent="0.2">
      <c r="B45" s="1" t="s">
        <v>146</v>
      </c>
      <c r="I45" s="1" t="s">
        <v>147</v>
      </c>
    </row>
    <row r="49" spans="2:12" ht="9" customHeight="1" x14ac:dyDescent="0.25"/>
    <row r="50" spans="2:12" x14ac:dyDescent="0.25">
      <c r="B50" s="322"/>
      <c r="C50" s="322"/>
      <c r="D50" s="322"/>
      <c r="E50" s="322"/>
      <c r="F50" s="322"/>
      <c r="G50" s="322"/>
      <c r="H50" s="322"/>
      <c r="I50" s="322"/>
      <c r="J50" s="322"/>
      <c r="K50" s="322"/>
      <c r="L50" s="322"/>
    </row>
    <row r="51" spans="2:12" s="1" customFormat="1" ht="11.25" x14ac:dyDescent="0.2">
      <c r="B51" s="1" t="s">
        <v>148</v>
      </c>
    </row>
    <row r="52" spans="2:12" ht="3" customHeight="1" x14ac:dyDescent="0.25"/>
    <row r="53" spans="2:12" x14ac:dyDescent="0.25">
      <c r="B53" s="322"/>
      <c r="C53" s="322"/>
      <c r="D53" s="322"/>
      <c r="E53" s="322"/>
      <c r="F53" s="322"/>
      <c r="G53" s="322"/>
      <c r="H53" s="322"/>
      <c r="I53" s="322"/>
      <c r="J53" s="109"/>
      <c r="K53" s="320"/>
      <c r="L53" s="320"/>
    </row>
    <row r="54" spans="2:12" s="1" customFormat="1" ht="11.25" x14ac:dyDescent="0.2">
      <c r="B54" s="1" t="s">
        <v>149</v>
      </c>
      <c r="G54" s="1" t="s">
        <v>138</v>
      </c>
      <c r="J54" s="1" t="s">
        <v>139</v>
      </c>
      <c r="K54" s="1" t="s">
        <v>140</v>
      </c>
    </row>
    <row r="55" spans="2:12" ht="3" customHeight="1" x14ac:dyDescent="0.25"/>
    <row r="56" spans="2:12" s="1" customFormat="1" x14ac:dyDescent="0.25">
      <c r="B56" s="322"/>
      <c r="C56" s="322"/>
      <c r="D56" s="322"/>
      <c r="E56" s="322"/>
      <c r="F56" s="322"/>
      <c r="G56" s="322"/>
      <c r="H56" s="322"/>
      <c r="I56" s="318"/>
      <c r="J56" s="319"/>
      <c r="K56" s="319"/>
      <c r="L56" s="319"/>
    </row>
    <row r="57" spans="2:12" s="1" customFormat="1" ht="11.25" x14ac:dyDescent="0.2">
      <c r="B57" s="1" t="s">
        <v>143</v>
      </c>
      <c r="I57" s="1" t="s">
        <v>144</v>
      </c>
    </row>
    <row r="58" spans="2:12" ht="3" customHeight="1" x14ac:dyDescent="0.25"/>
    <row r="59" spans="2:12" x14ac:dyDescent="0.25">
      <c r="B59" s="316"/>
      <c r="C59" s="317"/>
      <c r="D59" s="317"/>
      <c r="E59" s="317"/>
      <c r="F59" s="317"/>
      <c r="G59" s="317"/>
      <c r="H59" s="317"/>
      <c r="I59" s="320"/>
      <c r="J59" s="321"/>
      <c r="K59" s="321"/>
      <c r="L59" s="321"/>
    </row>
    <row r="60" spans="2:12" s="1" customFormat="1" ht="11.25" x14ac:dyDescent="0.2">
      <c r="B60" s="1" t="s">
        <v>145</v>
      </c>
    </row>
  </sheetData>
  <mergeCells count="25">
    <mergeCell ref="K23:L23"/>
    <mergeCell ref="B19:F19"/>
    <mergeCell ref="B10:F10"/>
    <mergeCell ref="G10:L10"/>
    <mergeCell ref="B13:F13"/>
    <mergeCell ref="G13:I13"/>
    <mergeCell ref="B16:F16"/>
    <mergeCell ref="G16:I16"/>
    <mergeCell ref="G25:I25"/>
    <mergeCell ref="B24:B25"/>
    <mergeCell ref="K28:L28"/>
    <mergeCell ref="B34:H34"/>
    <mergeCell ref="B37:H37"/>
    <mergeCell ref="I34:L34"/>
    <mergeCell ref="I37:L37"/>
    <mergeCell ref="B59:H59"/>
    <mergeCell ref="I56:L56"/>
    <mergeCell ref="I59:L59"/>
    <mergeCell ref="B44:H44"/>
    <mergeCell ref="I44:L44"/>
    <mergeCell ref="B56:H56"/>
    <mergeCell ref="B50:L50"/>
    <mergeCell ref="B53:F53"/>
    <mergeCell ref="G53:I53"/>
    <mergeCell ref="K53:L53"/>
  </mergeCells>
  <phoneticPr fontId="0" type="noConversion"/>
  <pageMargins left="0.66" right="0.5" top="0.25" bottom="0.25" header="0.3" footer="0.3"/>
  <pageSetup scale="9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32" r:id="rId4" name="Check Box 28">
              <controlPr locked="0" defaultSize="0" autoFill="0" autoLine="0" autoPict="0">
                <anchor moveWithCells="1">
                  <from>
                    <xdr:col>6</xdr:col>
                    <xdr:colOff>190500</xdr:colOff>
                    <xdr:row>18</xdr:row>
                    <xdr:rowOff>57150</xdr:rowOff>
                  </from>
                  <to>
                    <xdr:col>9</xdr:col>
                    <xdr:colOff>9525</xdr:colOff>
                    <xdr:row>19</xdr:row>
                    <xdr:rowOff>85725</xdr:rowOff>
                  </to>
                </anchor>
              </controlPr>
            </control>
          </mc:Choice>
        </mc:AlternateContent>
        <mc:AlternateContent xmlns:mc="http://schemas.openxmlformats.org/markup-compatibility/2006">
          <mc:Choice Requires="x14">
            <control shapeId="21533" r:id="rId5" name="Check Box 29">
              <controlPr locked="0" defaultSize="0" autoFill="0" autoLine="0" autoPict="0">
                <anchor moveWithCells="1">
                  <from>
                    <xdr:col>9</xdr:col>
                    <xdr:colOff>76200</xdr:colOff>
                    <xdr:row>18</xdr:row>
                    <xdr:rowOff>57150</xdr:rowOff>
                  </from>
                  <to>
                    <xdr:col>11</xdr:col>
                    <xdr:colOff>666750</xdr:colOff>
                    <xdr:row>19</xdr:row>
                    <xdr:rowOff>85725</xdr:rowOff>
                  </to>
                </anchor>
              </controlPr>
            </control>
          </mc:Choice>
        </mc:AlternateContent>
        <mc:AlternateContent xmlns:mc="http://schemas.openxmlformats.org/markup-compatibility/2006">
          <mc:Choice Requires="x14">
            <control shapeId="21534" r:id="rId6" name="Check Box 30">
              <controlPr locked="0" defaultSize="0" autoFill="0" autoLine="0" autoPict="0">
                <anchor moveWithCells="1">
                  <from>
                    <xdr:col>8</xdr:col>
                    <xdr:colOff>495300</xdr:colOff>
                    <xdr:row>21</xdr:row>
                    <xdr:rowOff>0</xdr:rowOff>
                  </from>
                  <to>
                    <xdr:col>9</xdr:col>
                    <xdr:colOff>600075</xdr:colOff>
                    <xdr:row>22</xdr:row>
                    <xdr:rowOff>28575</xdr:rowOff>
                  </to>
                </anchor>
              </controlPr>
            </control>
          </mc:Choice>
        </mc:AlternateContent>
        <mc:AlternateContent xmlns:mc="http://schemas.openxmlformats.org/markup-compatibility/2006">
          <mc:Choice Requires="x14">
            <control shapeId="21535" r:id="rId7" name="Check Box 31">
              <controlPr defaultSize="0" autoFill="0" autoLine="0" autoPict="0">
                <anchor moveWithCells="1">
                  <from>
                    <xdr:col>2</xdr:col>
                    <xdr:colOff>361950</xdr:colOff>
                    <xdr:row>22</xdr:row>
                    <xdr:rowOff>38100</xdr:rowOff>
                  </from>
                  <to>
                    <xdr:col>4</xdr:col>
                    <xdr:colOff>28575</xdr:colOff>
                    <xdr:row>23</xdr:row>
                    <xdr:rowOff>47625</xdr:rowOff>
                  </to>
                </anchor>
              </controlPr>
            </control>
          </mc:Choice>
        </mc:AlternateContent>
        <mc:AlternateContent xmlns:mc="http://schemas.openxmlformats.org/markup-compatibility/2006">
          <mc:Choice Requires="x14">
            <control shapeId="21536" r:id="rId8" name="Check Box 32">
              <controlPr locked="0" defaultSize="0" autoFill="0" autoLine="0" autoPict="0">
                <anchor moveWithCells="1">
                  <from>
                    <xdr:col>2</xdr:col>
                    <xdr:colOff>304800</xdr:colOff>
                    <xdr:row>20</xdr:row>
                    <xdr:rowOff>180975</xdr:rowOff>
                  </from>
                  <to>
                    <xdr:col>4</xdr:col>
                    <xdr:colOff>114300</xdr:colOff>
                    <xdr:row>22</xdr:row>
                    <xdr:rowOff>19050</xdr:rowOff>
                  </to>
                </anchor>
              </controlPr>
            </control>
          </mc:Choice>
        </mc:AlternateContent>
        <mc:AlternateContent xmlns:mc="http://schemas.openxmlformats.org/markup-compatibility/2006">
          <mc:Choice Requires="x14">
            <control shapeId="21537" r:id="rId9" name="Check Box 33">
              <controlPr defaultSize="0" autoFill="0" autoLine="0" autoPict="0">
                <anchor moveWithCells="1">
                  <from>
                    <xdr:col>4</xdr:col>
                    <xdr:colOff>66675</xdr:colOff>
                    <xdr:row>22</xdr:row>
                    <xdr:rowOff>38100</xdr:rowOff>
                  </from>
                  <to>
                    <xdr:col>5</xdr:col>
                    <xdr:colOff>104775</xdr:colOff>
                    <xdr:row>23</xdr:row>
                    <xdr:rowOff>47625</xdr:rowOff>
                  </to>
                </anchor>
              </controlPr>
            </control>
          </mc:Choice>
        </mc:AlternateContent>
        <mc:AlternateContent xmlns:mc="http://schemas.openxmlformats.org/markup-compatibility/2006">
          <mc:Choice Requires="x14">
            <control shapeId="21538" r:id="rId10" name="Check Box 34">
              <controlPr locked="0" defaultSize="0" autoFill="0" autoLine="0" autoPict="0">
                <anchor moveWithCells="1">
                  <from>
                    <xdr:col>4</xdr:col>
                    <xdr:colOff>9525</xdr:colOff>
                    <xdr:row>20</xdr:row>
                    <xdr:rowOff>180975</xdr:rowOff>
                  </from>
                  <to>
                    <xdr:col>5</xdr:col>
                    <xdr:colOff>161925</xdr:colOff>
                    <xdr:row>22</xdr:row>
                    <xdr:rowOff>19050</xdr:rowOff>
                  </to>
                </anchor>
              </controlPr>
            </control>
          </mc:Choice>
        </mc:AlternateContent>
        <mc:AlternateContent xmlns:mc="http://schemas.openxmlformats.org/markup-compatibility/2006">
          <mc:Choice Requires="x14">
            <control shapeId="21539" r:id="rId11" name="Check Box 35">
              <controlPr defaultSize="0" autoFill="0" autoLine="0" autoPict="0">
                <anchor moveWithCells="1">
                  <from>
                    <xdr:col>5</xdr:col>
                    <xdr:colOff>171450</xdr:colOff>
                    <xdr:row>22</xdr:row>
                    <xdr:rowOff>38100</xdr:rowOff>
                  </from>
                  <to>
                    <xdr:col>6</xdr:col>
                    <xdr:colOff>628650</xdr:colOff>
                    <xdr:row>23</xdr:row>
                    <xdr:rowOff>47625</xdr:rowOff>
                  </to>
                </anchor>
              </controlPr>
            </control>
          </mc:Choice>
        </mc:AlternateContent>
        <mc:AlternateContent xmlns:mc="http://schemas.openxmlformats.org/markup-compatibility/2006">
          <mc:Choice Requires="x14">
            <control shapeId="21540" r:id="rId12" name="Check Box 36">
              <controlPr locked="0" defaultSize="0" autoFill="0" autoLine="0" autoPict="0">
                <anchor moveWithCells="1">
                  <from>
                    <xdr:col>5</xdr:col>
                    <xdr:colOff>171450</xdr:colOff>
                    <xdr:row>20</xdr:row>
                    <xdr:rowOff>180975</xdr:rowOff>
                  </from>
                  <to>
                    <xdr:col>6</xdr:col>
                    <xdr:colOff>476250</xdr:colOff>
                    <xdr:row>22</xdr:row>
                    <xdr:rowOff>19050</xdr:rowOff>
                  </to>
                </anchor>
              </controlPr>
            </control>
          </mc:Choice>
        </mc:AlternateContent>
        <mc:AlternateContent xmlns:mc="http://schemas.openxmlformats.org/markup-compatibility/2006">
          <mc:Choice Requires="x14">
            <control shapeId="21541" r:id="rId13" name="Check Box 37">
              <controlPr defaultSize="0" autoFill="0" autoLine="0" autoPict="0">
                <anchor moveWithCells="1">
                  <from>
                    <xdr:col>6</xdr:col>
                    <xdr:colOff>409575</xdr:colOff>
                    <xdr:row>22</xdr:row>
                    <xdr:rowOff>38100</xdr:rowOff>
                  </from>
                  <to>
                    <xdr:col>7</xdr:col>
                    <xdr:colOff>495300</xdr:colOff>
                    <xdr:row>23</xdr:row>
                    <xdr:rowOff>47625</xdr:rowOff>
                  </to>
                </anchor>
              </controlPr>
            </control>
          </mc:Choice>
        </mc:AlternateContent>
        <mc:AlternateContent xmlns:mc="http://schemas.openxmlformats.org/markup-compatibility/2006">
          <mc:Choice Requires="x14">
            <control shapeId="21542" r:id="rId14" name="Check Box 38">
              <controlPr defaultSize="0" autoFill="0" autoLine="0" autoPict="0">
                <anchor moveWithCells="1">
                  <from>
                    <xdr:col>6</xdr:col>
                    <xdr:colOff>219075</xdr:colOff>
                    <xdr:row>20</xdr:row>
                    <xdr:rowOff>180975</xdr:rowOff>
                  </from>
                  <to>
                    <xdr:col>7</xdr:col>
                    <xdr:colOff>400050</xdr:colOff>
                    <xdr:row>22</xdr:row>
                    <xdr:rowOff>19050</xdr:rowOff>
                  </to>
                </anchor>
              </controlPr>
            </control>
          </mc:Choice>
        </mc:AlternateContent>
        <mc:AlternateContent xmlns:mc="http://schemas.openxmlformats.org/markup-compatibility/2006">
          <mc:Choice Requires="x14">
            <control shapeId="21543" r:id="rId15" name="Check Box 39">
              <controlPr defaultSize="0" autoFill="0" autoLine="0" autoPict="0">
                <anchor moveWithCells="1">
                  <from>
                    <xdr:col>7</xdr:col>
                    <xdr:colOff>466725</xdr:colOff>
                    <xdr:row>22</xdr:row>
                    <xdr:rowOff>38100</xdr:rowOff>
                  </from>
                  <to>
                    <xdr:col>8</xdr:col>
                    <xdr:colOff>685800</xdr:colOff>
                    <xdr:row>23</xdr:row>
                    <xdr:rowOff>47625</xdr:rowOff>
                  </to>
                </anchor>
              </controlPr>
            </control>
          </mc:Choice>
        </mc:AlternateContent>
        <mc:AlternateContent xmlns:mc="http://schemas.openxmlformats.org/markup-compatibility/2006">
          <mc:Choice Requires="x14">
            <control shapeId="21546" r:id="rId16" name="Check Box 42">
              <controlPr locked="0" defaultSize="0" autoFill="0" autoLine="0" autoPict="0">
                <anchor moveWithCells="1">
                  <from>
                    <xdr:col>4</xdr:col>
                    <xdr:colOff>400050</xdr:colOff>
                    <xdr:row>24</xdr:row>
                    <xdr:rowOff>19050</xdr:rowOff>
                  </from>
                  <to>
                    <xdr:col>5</xdr:col>
                    <xdr:colOff>666750</xdr:colOff>
                    <xdr:row>27</xdr:row>
                    <xdr:rowOff>0</xdr:rowOff>
                  </to>
                </anchor>
              </controlPr>
            </control>
          </mc:Choice>
        </mc:AlternateContent>
        <mc:AlternateContent xmlns:mc="http://schemas.openxmlformats.org/markup-compatibility/2006">
          <mc:Choice Requires="x14">
            <control shapeId="21547" r:id="rId17" name="Check Box 43">
              <controlPr locked="0" defaultSize="0" autoFill="0" autoLine="0" autoPict="0">
                <anchor moveWithCells="1">
                  <from>
                    <xdr:col>2</xdr:col>
                    <xdr:colOff>323850</xdr:colOff>
                    <xdr:row>27</xdr:row>
                    <xdr:rowOff>19050</xdr:rowOff>
                  </from>
                  <to>
                    <xdr:col>3</xdr:col>
                    <xdr:colOff>342900</xdr:colOff>
                    <xdr:row>28</xdr:row>
                    <xdr:rowOff>28575</xdr:rowOff>
                  </to>
                </anchor>
              </controlPr>
            </control>
          </mc:Choice>
        </mc:AlternateContent>
        <mc:AlternateContent xmlns:mc="http://schemas.openxmlformats.org/markup-compatibility/2006">
          <mc:Choice Requires="x14">
            <control shapeId="21548" r:id="rId18" name="Check Box 44">
              <controlPr locked="0" defaultSize="0" autoFill="0" autoLine="0" autoPict="0">
                <anchor moveWithCells="1">
                  <from>
                    <xdr:col>5</xdr:col>
                    <xdr:colOff>495300</xdr:colOff>
                    <xdr:row>24</xdr:row>
                    <xdr:rowOff>28575</xdr:rowOff>
                  </from>
                  <to>
                    <xdr:col>8</xdr:col>
                    <xdr:colOff>85725</xdr:colOff>
                    <xdr:row>27</xdr:row>
                    <xdr:rowOff>9525</xdr:rowOff>
                  </to>
                </anchor>
              </controlPr>
            </control>
          </mc:Choice>
        </mc:AlternateContent>
        <mc:AlternateContent xmlns:mc="http://schemas.openxmlformats.org/markup-compatibility/2006">
          <mc:Choice Requires="x14">
            <control shapeId="21549" r:id="rId19" name="Check Box 45">
              <controlPr locked="0" defaultSize="0" autoFill="0" autoLine="0" autoPict="0">
                <anchor moveWithCells="1">
                  <from>
                    <xdr:col>7</xdr:col>
                    <xdr:colOff>676275</xdr:colOff>
                    <xdr:row>24</xdr:row>
                    <xdr:rowOff>28575</xdr:rowOff>
                  </from>
                  <to>
                    <xdr:col>9</xdr:col>
                    <xdr:colOff>400050</xdr:colOff>
                    <xdr:row>27</xdr:row>
                    <xdr:rowOff>9525</xdr:rowOff>
                  </to>
                </anchor>
              </controlPr>
            </control>
          </mc:Choice>
        </mc:AlternateContent>
        <mc:AlternateContent xmlns:mc="http://schemas.openxmlformats.org/markup-compatibility/2006">
          <mc:Choice Requires="x14">
            <control shapeId="21550" r:id="rId20" name="Check Box 46">
              <controlPr locked="0" defaultSize="0" autoFill="0" autoLine="0" autoPict="0">
                <anchor moveWithCells="1">
                  <from>
                    <xdr:col>9</xdr:col>
                    <xdr:colOff>285750</xdr:colOff>
                    <xdr:row>24</xdr:row>
                    <xdr:rowOff>28575</xdr:rowOff>
                  </from>
                  <to>
                    <xdr:col>10</xdr:col>
                    <xdr:colOff>619125</xdr:colOff>
                    <xdr:row>27</xdr:row>
                    <xdr:rowOff>9525</xdr:rowOff>
                  </to>
                </anchor>
              </controlPr>
            </control>
          </mc:Choice>
        </mc:AlternateContent>
        <mc:AlternateContent xmlns:mc="http://schemas.openxmlformats.org/markup-compatibility/2006">
          <mc:Choice Requires="x14">
            <control shapeId="21551" r:id="rId21" name="Check Box 47">
              <controlPr locked="0" defaultSize="0" autoFill="0" autoLine="0" autoPict="0">
                <anchor moveWithCells="1">
                  <from>
                    <xdr:col>10</xdr:col>
                    <xdr:colOff>685800</xdr:colOff>
                    <xdr:row>24</xdr:row>
                    <xdr:rowOff>19050</xdr:rowOff>
                  </from>
                  <to>
                    <xdr:col>12</xdr:col>
                    <xdr:colOff>295275</xdr:colOff>
                    <xdr:row>27</xdr:row>
                    <xdr:rowOff>0</xdr:rowOff>
                  </to>
                </anchor>
              </controlPr>
            </control>
          </mc:Choice>
        </mc:AlternateContent>
        <mc:AlternateContent xmlns:mc="http://schemas.openxmlformats.org/markup-compatibility/2006">
          <mc:Choice Requires="x14">
            <control shapeId="21552" r:id="rId22" name="Check Box 48">
              <controlPr locked="0" defaultSize="0" autoFill="0" autoLine="0" autoPict="0">
                <anchor moveWithCells="1">
                  <from>
                    <xdr:col>0</xdr:col>
                    <xdr:colOff>95250</xdr:colOff>
                    <xdr:row>27</xdr:row>
                    <xdr:rowOff>38100</xdr:rowOff>
                  </from>
                  <to>
                    <xdr:col>2</xdr:col>
                    <xdr:colOff>342900</xdr:colOff>
                    <xdr:row>28</xdr:row>
                    <xdr:rowOff>19050</xdr:rowOff>
                  </to>
                </anchor>
              </controlPr>
            </control>
          </mc:Choice>
        </mc:AlternateContent>
        <mc:AlternateContent xmlns:mc="http://schemas.openxmlformats.org/markup-compatibility/2006">
          <mc:Choice Requires="x14">
            <control shapeId="21553" r:id="rId23" name="Check Box 49">
              <controlPr locked="0" defaultSize="0" autoFill="0" autoLine="0" autoPict="0">
                <anchor moveWithCells="1">
                  <from>
                    <xdr:col>3</xdr:col>
                    <xdr:colOff>142875</xdr:colOff>
                    <xdr:row>27</xdr:row>
                    <xdr:rowOff>19050</xdr:rowOff>
                  </from>
                  <to>
                    <xdr:col>4</xdr:col>
                    <xdr:colOff>609600</xdr:colOff>
                    <xdr:row>28</xdr:row>
                    <xdr:rowOff>28575</xdr:rowOff>
                  </to>
                </anchor>
              </controlPr>
            </control>
          </mc:Choice>
        </mc:AlternateContent>
        <mc:AlternateContent xmlns:mc="http://schemas.openxmlformats.org/markup-compatibility/2006">
          <mc:Choice Requires="x14">
            <control shapeId="21554" r:id="rId24" name="Check Box 50">
              <controlPr locked="0" defaultSize="0" autoFill="0" autoLine="0" autoPict="0">
                <anchor moveWithCells="1">
                  <from>
                    <xdr:col>4</xdr:col>
                    <xdr:colOff>390525</xdr:colOff>
                    <xdr:row>27</xdr:row>
                    <xdr:rowOff>28575</xdr:rowOff>
                  </from>
                  <to>
                    <xdr:col>6</xdr:col>
                    <xdr:colOff>361950</xdr:colOff>
                    <xdr:row>28</xdr:row>
                    <xdr:rowOff>38100</xdr:rowOff>
                  </to>
                </anchor>
              </controlPr>
            </control>
          </mc:Choice>
        </mc:AlternateContent>
        <mc:AlternateContent xmlns:mc="http://schemas.openxmlformats.org/markup-compatibility/2006">
          <mc:Choice Requires="x14">
            <control shapeId="21555" r:id="rId25" name="Check Box 51">
              <controlPr locked="0" defaultSize="0" autoFill="0" autoLine="0" autoPict="0">
                <anchor moveWithCells="1">
                  <from>
                    <xdr:col>7</xdr:col>
                    <xdr:colOff>361950</xdr:colOff>
                    <xdr:row>27</xdr:row>
                    <xdr:rowOff>19050</xdr:rowOff>
                  </from>
                  <to>
                    <xdr:col>9</xdr:col>
                    <xdr:colOff>209550</xdr:colOff>
                    <xdr:row>28</xdr:row>
                    <xdr:rowOff>28575</xdr:rowOff>
                  </to>
                </anchor>
              </controlPr>
            </control>
          </mc:Choice>
        </mc:AlternateContent>
        <mc:AlternateContent xmlns:mc="http://schemas.openxmlformats.org/markup-compatibility/2006">
          <mc:Choice Requires="x14">
            <control shapeId="21556" r:id="rId26" name="Check Box 52">
              <controlPr locked="0" defaultSize="0" autoFill="0" autoLine="0" autoPict="0">
                <anchor moveWithCells="1">
                  <from>
                    <xdr:col>9</xdr:col>
                    <xdr:colOff>85725</xdr:colOff>
                    <xdr:row>27</xdr:row>
                    <xdr:rowOff>28575</xdr:rowOff>
                  </from>
                  <to>
                    <xdr:col>10</xdr:col>
                    <xdr:colOff>209550</xdr:colOff>
                    <xdr:row>28</xdr:row>
                    <xdr:rowOff>38100</xdr:rowOff>
                  </to>
                </anchor>
              </controlPr>
            </control>
          </mc:Choice>
        </mc:AlternateContent>
        <mc:AlternateContent xmlns:mc="http://schemas.openxmlformats.org/markup-compatibility/2006">
          <mc:Choice Requires="x14">
            <control shapeId="21557" r:id="rId27" name="Check Box 53">
              <controlPr locked="0" defaultSize="0" autoFill="0" autoLine="0" autoPict="0">
                <anchor moveWithCells="1">
                  <from>
                    <xdr:col>1</xdr:col>
                    <xdr:colOff>28575</xdr:colOff>
                    <xdr:row>45</xdr:row>
                    <xdr:rowOff>9525</xdr:rowOff>
                  </from>
                  <to>
                    <xdr:col>1</xdr:col>
                    <xdr:colOff>409575</xdr:colOff>
                    <xdr:row>46</xdr:row>
                    <xdr:rowOff>85725</xdr:rowOff>
                  </to>
                </anchor>
              </controlPr>
            </control>
          </mc:Choice>
        </mc:AlternateContent>
        <mc:AlternateContent xmlns:mc="http://schemas.openxmlformats.org/markup-compatibility/2006">
          <mc:Choice Requires="x14">
            <control shapeId="21588" r:id="rId28" name="Check Box 84">
              <controlPr defaultSize="0" autoFill="0" autoLine="0" autoPict="0">
                <anchor moveWithCells="1">
                  <from>
                    <xdr:col>9</xdr:col>
                    <xdr:colOff>28575</xdr:colOff>
                    <xdr:row>22</xdr:row>
                    <xdr:rowOff>38100</xdr:rowOff>
                  </from>
                  <to>
                    <xdr:col>10</xdr:col>
                    <xdr:colOff>104775</xdr:colOff>
                    <xdr:row>23</xdr:row>
                    <xdr:rowOff>47625</xdr:rowOff>
                  </to>
                </anchor>
              </controlPr>
            </control>
          </mc:Choice>
        </mc:AlternateContent>
        <mc:AlternateContent xmlns:mc="http://schemas.openxmlformats.org/markup-compatibility/2006">
          <mc:Choice Requires="x14">
            <control shapeId="21616" r:id="rId29" name="Check Box 112">
              <controlPr locked="0" defaultSize="0" autoFill="0" autoLine="0" autoPict="0">
                <anchor moveWithCells="1">
                  <from>
                    <xdr:col>7</xdr:col>
                    <xdr:colOff>390525</xdr:colOff>
                    <xdr:row>21</xdr:row>
                    <xdr:rowOff>0</xdr:rowOff>
                  </from>
                  <to>
                    <xdr:col>9</xdr:col>
                    <xdr:colOff>114300</xdr:colOff>
                    <xdr:row>22</xdr:row>
                    <xdr:rowOff>28575</xdr:rowOff>
                  </to>
                </anchor>
              </controlPr>
            </control>
          </mc:Choice>
        </mc:AlternateContent>
        <mc:AlternateContent xmlns:mc="http://schemas.openxmlformats.org/markup-compatibility/2006">
          <mc:Choice Requires="x14">
            <control shapeId="444053" r:id="rId30" name="Check Box 5781">
              <controlPr locked="0" defaultSize="0" autoFill="0" autoLine="0" autoPict="0">
                <anchor moveWithCells="1">
                  <from>
                    <xdr:col>6</xdr:col>
                    <xdr:colOff>209550</xdr:colOff>
                    <xdr:row>27</xdr:row>
                    <xdr:rowOff>0</xdr:rowOff>
                  </from>
                  <to>
                    <xdr:col>7</xdr:col>
                    <xdr:colOff>485775</xdr:colOff>
                    <xdr:row>28</xdr:row>
                    <xdr:rowOff>38100</xdr:rowOff>
                  </to>
                </anchor>
              </controlPr>
            </control>
          </mc:Choice>
        </mc:AlternateContent>
        <mc:AlternateContent xmlns:mc="http://schemas.openxmlformats.org/markup-compatibility/2006">
          <mc:Choice Requires="x14">
            <control shapeId="444057" r:id="rId31" name="Check Box 5785">
              <controlPr locked="0" defaultSize="0" autoFill="0" autoLine="0" autoPict="0">
                <anchor moveWithCells="1">
                  <from>
                    <xdr:col>9</xdr:col>
                    <xdr:colOff>581025</xdr:colOff>
                    <xdr:row>21</xdr:row>
                    <xdr:rowOff>0</xdr:rowOff>
                  </from>
                  <to>
                    <xdr:col>11</xdr:col>
                    <xdr:colOff>76200</xdr:colOff>
                    <xdr:row>22</xdr:row>
                    <xdr:rowOff>28575</xdr:rowOff>
                  </to>
                </anchor>
              </controlPr>
            </control>
          </mc:Choice>
        </mc:AlternateContent>
        <mc:AlternateContent xmlns:mc="http://schemas.openxmlformats.org/markup-compatibility/2006">
          <mc:Choice Requires="x14">
            <control shapeId="444058" r:id="rId32" name="Check Box 5786">
              <controlPr locked="0" defaultSize="0" autoFill="0" autoLine="0" autoPict="0">
                <anchor moveWithCells="1">
                  <from>
                    <xdr:col>0</xdr:col>
                    <xdr:colOff>95250</xdr:colOff>
                    <xdr:row>22</xdr:row>
                    <xdr:rowOff>38100</xdr:rowOff>
                  </from>
                  <to>
                    <xdr:col>2</xdr:col>
                    <xdr:colOff>342900</xdr:colOff>
                    <xdr:row>23</xdr:row>
                    <xdr:rowOff>47625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pageSetUpPr fitToPage="1"/>
  </sheetPr>
  <dimension ref="A1:IV101"/>
  <sheetViews>
    <sheetView zoomScaleNormal="100" workbookViewId="0">
      <selection activeCell="T10" sqref="T10"/>
    </sheetView>
  </sheetViews>
  <sheetFormatPr defaultColWidth="9.140625" defaultRowHeight="11.25" x14ac:dyDescent="0.2"/>
  <cols>
    <col min="1" max="1" width="7.7109375" style="1" customWidth="1"/>
    <col min="2" max="2" width="22.7109375" style="1" customWidth="1"/>
    <col min="3" max="3" width="6.7109375" style="1" customWidth="1"/>
    <col min="4" max="4" width="7.7109375" style="1" customWidth="1"/>
    <col min="5" max="5" width="5.7109375" style="1" customWidth="1"/>
    <col min="6" max="6" width="22.7109375" style="1" customWidth="1"/>
    <col min="7" max="7" width="10.28515625" style="1" customWidth="1"/>
    <col min="8" max="8" width="6.7109375" style="1" customWidth="1"/>
    <col min="9" max="9" width="9.85546875" style="1" customWidth="1"/>
    <col min="10" max="10" width="9.7109375" style="1" customWidth="1"/>
    <col min="11" max="11" width="11.42578125" style="1" customWidth="1"/>
    <col min="12" max="12" width="9.7109375" style="1" customWidth="1"/>
    <col min="13" max="14" width="14" style="1" customWidth="1"/>
    <col min="15" max="15" width="14" style="1" bestFit="1" customWidth="1"/>
    <col min="16" max="16" width="2.28515625" style="1" hidden="1" customWidth="1"/>
    <col min="17" max="19" width="9.140625" style="1" customWidth="1"/>
    <col min="20" max="253" width="9.140625" style="1"/>
    <col min="254" max="16384" width="9.140625" style="65"/>
  </cols>
  <sheetData>
    <row r="1" spans="1:255" ht="12" customHeight="1" x14ac:dyDescent="0.2">
      <c r="A1" s="228" t="s">
        <v>921</v>
      </c>
      <c r="B1" s="228"/>
      <c r="C1" s="228"/>
      <c r="D1" s="228"/>
      <c r="E1" s="228"/>
      <c r="F1" s="228"/>
      <c r="G1" s="228"/>
      <c r="H1" s="228"/>
      <c r="I1" s="228"/>
      <c r="J1" s="228"/>
      <c r="K1" s="228"/>
      <c r="L1" s="228"/>
      <c r="M1" s="228"/>
      <c r="N1" s="228"/>
      <c r="O1" s="228"/>
      <c r="P1" s="2"/>
      <c r="Q1" s="2"/>
      <c r="R1" s="2"/>
      <c r="S1" s="2"/>
      <c r="T1" s="2"/>
      <c r="U1" s="2"/>
      <c r="V1" s="2"/>
      <c r="W1" s="2"/>
      <c r="X1" s="2"/>
      <c r="Y1" s="2"/>
      <c r="Z1" s="2"/>
      <c r="AA1" s="2"/>
      <c r="AB1" s="3"/>
      <c r="AC1" s="3"/>
      <c r="AD1" s="3"/>
      <c r="AE1" s="3"/>
      <c r="AF1" s="3"/>
      <c r="AG1" s="3"/>
      <c r="AH1" s="3"/>
      <c r="AI1" s="3"/>
      <c r="AJ1" s="3"/>
      <c r="AK1" s="3"/>
      <c r="AL1" s="3"/>
      <c r="AM1" s="3"/>
      <c r="AN1" s="3"/>
      <c r="AO1" s="3"/>
      <c r="AP1" s="3"/>
      <c r="AQ1" s="3"/>
      <c r="AR1" s="3"/>
      <c r="AS1" s="3"/>
      <c r="AT1" s="3"/>
      <c r="AU1" s="3"/>
      <c r="IT1" s="1"/>
    </row>
    <row r="2" spans="1:255" x14ac:dyDescent="0.2">
      <c r="L2" s="27"/>
      <c r="M2" s="237"/>
      <c r="N2" s="27" t="s">
        <v>1048</v>
      </c>
      <c r="O2" s="237" t="s">
        <v>1637</v>
      </c>
      <c r="IT2" s="1"/>
    </row>
    <row r="3" spans="1:255" ht="14.1" customHeight="1" x14ac:dyDescent="0.2">
      <c r="A3" s="290" t="s">
        <v>150</v>
      </c>
      <c r="B3" s="290"/>
      <c r="C3" s="290"/>
      <c r="D3" s="290"/>
      <c r="E3" s="290"/>
      <c r="F3" s="290"/>
      <c r="G3" s="290"/>
      <c r="H3" s="290"/>
      <c r="I3" s="290"/>
      <c r="J3" s="290"/>
      <c r="K3" s="290"/>
      <c r="L3" s="290"/>
      <c r="M3" s="290"/>
      <c r="N3" s="290"/>
      <c r="O3" s="290"/>
      <c r="IT3" s="1"/>
    </row>
    <row r="4" spans="1:255" ht="9.9499999999999993" customHeight="1" x14ac:dyDescent="0.2">
      <c r="IT4" s="1"/>
    </row>
    <row r="5" spans="1:255" x14ac:dyDescent="0.2">
      <c r="A5" s="1" t="s">
        <v>151</v>
      </c>
      <c r="B5" s="354"/>
      <c r="C5" s="354"/>
      <c r="D5" s="354"/>
      <c r="F5" s="27" t="s">
        <v>937</v>
      </c>
      <c r="G5" s="64" t="s">
        <v>936</v>
      </c>
      <c r="M5" s="244" t="s">
        <v>934</v>
      </c>
      <c r="N5" s="244" t="s">
        <v>935</v>
      </c>
      <c r="IT5" s="1"/>
    </row>
    <row r="6" spans="1:255" x14ac:dyDescent="0.2">
      <c r="B6" s="355"/>
      <c r="C6" s="355"/>
      <c r="D6" s="355"/>
      <c r="L6" s="245" t="s">
        <v>1368</v>
      </c>
      <c r="M6" s="246">
        <v>14.78</v>
      </c>
      <c r="N6" s="247">
        <v>6.5000000000000002E-2</v>
      </c>
      <c r="IT6" s="1"/>
    </row>
    <row r="7" spans="1:255" ht="9.9499999999999993" customHeight="1" thickBot="1" x14ac:dyDescent="0.25">
      <c r="IT7" s="1"/>
    </row>
    <row r="8" spans="1:255" ht="15" customHeight="1" x14ac:dyDescent="0.2">
      <c r="A8" s="329" t="s">
        <v>152</v>
      </c>
      <c r="B8" s="334"/>
      <c r="C8" s="330"/>
      <c r="D8" s="329" t="s">
        <v>153</v>
      </c>
      <c r="E8" s="334"/>
      <c r="F8" s="334"/>
      <c r="G8" s="334"/>
      <c r="H8" s="334"/>
      <c r="I8" s="334"/>
      <c r="J8" s="334"/>
      <c r="K8" s="334"/>
      <c r="L8" s="334"/>
      <c r="M8" s="330"/>
      <c r="N8" s="329" t="s">
        <v>1157</v>
      </c>
      <c r="O8" s="330"/>
      <c r="IT8" s="1"/>
    </row>
    <row r="9" spans="1:255" x14ac:dyDescent="0.2">
      <c r="A9" s="39" t="s">
        <v>155</v>
      </c>
      <c r="B9" s="37" t="s">
        <v>156</v>
      </c>
      <c r="C9" s="38" t="s">
        <v>157</v>
      </c>
      <c r="D9" s="39" t="s">
        <v>158</v>
      </c>
      <c r="E9" s="289" t="s">
        <v>159</v>
      </c>
      <c r="F9" s="37" t="s">
        <v>160</v>
      </c>
      <c r="G9" s="37" t="s">
        <v>161</v>
      </c>
      <c r="H9" s="14" t="s">
        <v>162</v>
      </c>
      <c r="I9" s="37" t="s">
        <v>163</v>
      </c>
      <c r="J9" s="14" t="s">
        <v>164</v>
      </c>
      <c r="K9" s="37" t="s">
        <v>165</v>
      </c>
      <c r="L9" s="239" t="s">
        <v>166</v>
      </c>
      <c r="M9" s="38" t="s">
        <v>1158</v>
      </c>
      <c r="N9" s="303" t="s">
        <v>1351</v>
      </c>
      <c r="O9" s="304" t="s">
        <v>1614</v>
      </c>
      <c r="IT9" s="1"/>
      <c r="IU9" s="1"/>
    </row>
    <row r="10" spans="1:255" s="296" customFormat="1" ht="90.75" thickBot="1" x14ac:dyDescent="0.3">
      <c r="A10" s="291" t="s">
        <v>168</v>
      </c>
      <c r="B10" s="292" t="s">
        <v>167</v>
      </c>
      <c r="C10" s="293" t="s">
        <v>169</v>
      </c>
      <c r="D10" s="291" t="s">
        <v>170</v>
      </c>
      <c r="E10" s="297" t="s">
        <v>1608</v>
      </c>
      <c r="F10" s="292" t="s">
        <v>1644</v>
      </c>
      <c r="G10" s="292" t="s">
        <v>1347</v>
      </c>
      <c r="H10" s="294" t="s">
        <v>169</v>
      </c>
      <c r="I10" s="292" t="s">
        <v>1609</v>
      </c>
      <c r="J10" s="294" t="s">
        <v>1362</v>
      </c>
      <c r="K10" s="294" t="s">
        <v>1360</v>
      </c>
      <c r="L10" s="292" t="s">
        <v>1361</v>
      </c>
      <c r="M10" s="295" t="s">
        <v>1607</v>
      </c>
      <c r="N10" s="291" t="s">
        <v>172</v>
      </c>
      <c r="O10" s="295" t="s">
        <v>1613</v>
      </c>
      <c r="P10" s="71"/>
      <c r="Q10" s="71"/>
      <c r="R10" s="71"/>
      <c r="S10" s="71"/>
      <c r="T10" s="233"/>
      <c r="U10" s="233"/>
      <c r="V10" s="233"/>
      <c r="W10" s="233"/>
      <c r="X10" s="233"/>
      <c r="Y10" s="233"/>
      <c r="Z10" s="233"/>
      <c r="AA10" s="233"/>
      <c r="AB10" s="233"/>
      <c r="AC10" s="233"/>
      <c r="AD10" s="233"/>
      <c r="AE10" s="233"/>
      <c r="AF10" s="233"/>
      <c r="AG10" s="233"/>
      <c r="AH10" s="233"/>
      <c r="AI10" s="233"/>
      <c r="AJ10" s="233"/>
      <c r="AK10" s="233"/>
      <c r="AL10" s="233"/>
      <c r="AM10" s="233"/>
      <c r="AN10" s="233"/>
      <c r="AO10" s="233"/>
      <c r="AP10" s="233"/>
      <c r="AQ10" s="233"/>
      <c r="AR10" s="233"/>
      <c r="AS10" s="233"/>
      <c r="AT10" s="233"/>
      <c r="AU10" s="233"/>
      <c r="AV10" s="233"/>
      <c r="AW10" s="233"/>
      <c r="AX10" s="233"/>
      <c r="AY10" s="233"/>
      <c r="AZ10" s="233"/>
      <c r="BA10" s="233"/>
      <c r="BB10" s="233"/>
      <c r="BC10" s="233"/>
      <c r="BD10" s="233"/>
      <c r="BE10" s="233"/>
      <c r="BF10" s="233"/>
      <c r="BG10" s="233"/>
      <c r="BH10" s="233"/>
      <c r="BI10" s="233"/>
      <c r="BJ10" s="233"/>
      <c r="BK10" s="233"/>
      <c r="BL10" s="233"/>
      <c r="BM10" s="233"/>
      <c r="BN10" s="233"/>
      <c r="BO10" s="233"/>
      <c r="BP10" s="233"/>
      <c r="BQ10" s="233"/>
      <c r="BR10" s="233"/>
      <c r="BS10" s="233"/>
      <c r="BT10" s="233"/>
      <c r="BU10" s="233"/>
      <c r="BV10" s="233"/>
      <c r="BW10" s="233"/>
      <c r="BX10" s="233"/>
      <c r="BY10" s="233"/>
      <c r="BZ10" s="233"/>
      <c r="CA10" s="233"/>
      <c r="CB10" s="233"/>
      <c r="CC10" s="233"/>
      <c r="CD10" s="233"/>
      <c r="CE10" s="233"/>
      <c r="CF10" s="233"/>
      <c r="CG10" s="233"/>
      <c r="CH10" s="233"/>
      <c r="CI10" s="233"/>
      <c r="CJ10" s="233"/>
      <c r="CK10" s="233"/>
      <c r="CL10" s="233"/>
      <c r="CM10" s="233"/>
      <c r="CN10" s="233"/>
      <c r="CO10" s="233"/>
      <c r="CP10" s="233"/>
      <c r="CQ10" s="233"/>
      <c r="CR10" s="233"/>
      <c r="CS10" s="233"/>
      <c r="CT10" s="233"/>
      <c r="CU10" s="233"/>
      <c r="CV10" s="233"/>
      <c r="CW10" s="233"/>
      <c r="CX10" s="233"/>
      <c r="CY10" s="233"/>
      <c r="CZ10" s="233"/>
      <c r="DA10" s="233"/>
      <c r="DB10" s="233"/>
      <c r="DC10" s="233"/>
      <c r="DD10" s="233"/>
      <c r="DE10" s="233"/>
      <c r="DF10" s="233"/>
      <c r="DG10" s="233"/>
      <c r="DH10" s="233"/>
      <c r="DI10" s="233"/>
      <c r="DJ10" s="233"/>
      <c r="DK10" s="233"/>
      <c r="DL10" s="233"/>
      <c r="DM10" s="233"/>
      <c r="DN10" s="233"/>
      <c r="DO10" s="233"/>
      <c r="DP10" s="233"/>
      <c r="DQ10" s="233"/>
      <c r="DR10" s="233"/>
      <c r="DS10" s="233"/>
      <c r="DT10" s="233"/>
      <c r="DU10" s="233"/>
      <c r="DV10" s="233"/>
      <c r="DW10" s="233"/>
      <c r="DX10" s="233"/>
      <c r="DY10" s="233"/>
      <c r="DZ10" s="233"/>
      <c r="EA10" s="233"/>
      <c r="EB10" s="233"/>
      <c r="EC10" s="233"/>
      <c r="ED10" s="233"/>
      <c r="EE10" s="233"/>
      <c r="EF10" s="233"/>
      <c r="EG10" s="233"/>
      <c r="EH10" s="233"/>
      <c r="EI10" s="233"/>
      <c r="EJ10" s="233"/>
      <c r="EK10" s="233"/>
      <c r="EL10" s="233"/>
      <c r="EM10" s="233"/>
      <c r="EN10" s="233"/>
      <c r="EO10" s="233"/>
      <c r="EP10" s="233"/>
      <c r="EQ10" s="233"/>
      <c r="ER10" s="233"/>
      <c r="ES10" s="233"/>
      <c r="ET10" s="233"/>
      <c r="EU10" s="233"/>
      <c r="EV10" s="233"/>
      <c r="EW10" s="233"/>
      <c r="EX10" s="233"/>
      <c r="EY10" s="233"/>
      <c r="EZ10" s="233"/>
      <c r="FA10" s="233"/>
      <c r="FB10" s="233"/>
      <c r="FC10" s="233"/>
      <c r="FD10" s="233"/>
      <c r="FE10" s="233"/>
      <c r="FF10" s="233"/>
      <c r="FG10" s="233"/>
      <c r="FH10" s="233"/>
      <c r="FI10" s="233"/>
      <c r="FJ10" s="233"/>
      <c r="FK10" s="233"/>
      <c r="FL10" s="233"/>
      <c r="FM10" s="233"/>
      <c r="FN10" s="233"/>
      <c r="FO10" s="233"/>
      <c r="FP10" s="233"/>
      <c r="FQ10" s="233"/>
      <c r="FR10" s="233"/>
      <c r="FS10" s="233"/>
      <c r="FT10" s="233"/>
      <c r="FU10" s="233"/>
      <c r="FV10" s="233"/>
      <c r="FW10" s="233"/>
      <c r="FX10" s="233"/>
      <c r="FY10" s="233"/>
      <c r="FZ10" s="233"/>
      <c r="GA10" s="233"/>
      <c r="GB10" s="233"/>
      <c r="GC10" s="233"/>
      <c r="GD10" s="233"/>
      <c r="GE10" s="233"/>
      <c r="GF10" s="233"/>
      <c r="GG10" s="233"/>
      <c r="GH10" s="233"/>
      <c r="GI10" s="233"/>
      <c r="GJ10" s="233"/>
      <c r="GK10" s="233"/>
      <c r="GL10" s="233"/>
      <c r="GM10" s="233"/>
      <c r="GN10" s="233"/>
      <c r="GO10" s="233"/>
      <c r="GP10" s="233"/>
      <c r="GQ10" s="233"/>
      <c r="GR10" s="233"/>
      <c r="GS10" s="233"/>
      <c r="GT10" s="233"/>
      <c r="GU10" s="233"/>
      <c r="GV10" s="233"/>
      <c r="GW10" s="233"/>
      <c r="GX10" s="233"/>
      <c r="GY10" s="233"/>
      <c r="GZ10" s="233"/>
      <c r="HA10" s="233"/>
      <c r="HB10" s="233"/>
      <c r="HC10" s="233"/>
      <c r="HD10" s="233"/>
      <c r="HE10" s="233"/>
      <c r="HF10" s="233"/>
      <c r="HG10" s="233"/>
      <c r="HH10" s="233"/>
      <c r="HI10" s="233"/>
      <c r="HJ10" s="233"/>
      <c r="HK10" s="233"/>
      <c r="HL10" s="233"/>
      <c r="HM10" s="233"/>
      <c r="HN10" s="233"/>
      <c r="HO10" s="233"/>
      <c r="HP10" s="233"/>
      <c r="HQ10" s="233"/>
      <c r="HR10" s="233"/>
      <c r="HS10" s="233"/>
      <c r="HT10" s="233"/>
      <c r="HU10" s="233"/>
      <c r="HV10" s="233"/>
      <c r="HW10" s="233"/>
      <c r="HX10" s="233"/>
      <c r="HY10" s="233"/>
      <c r="HZ10" s="233"/>
      <c r="IA10" s="233"/>
      <c r="IB10" s="233"/>
      <c r="IC10" s="233"/>
      <c r="ID10" s="233"/>
      <c r="IE10" s="233"/>
      <c r="IF10" s="233"/>
      <c r="IG10" s="233"/>
      <c r="IH10" s="233"/>
      <c r="II10" s="233"/>
      <c r="IJ10" s="233"/>
      <c r="IK10" s="233"/>
      <c r="IL10" s="233"/>
      <c r="IM10" s="233"/>
      <c r="IN10" s="233"/>
      <c r="IO10" s="233"/>
      <c r="IP10" s="233"/>
      <c r="IQ10" s="233"/>
      <c r="IR10" s="233"/>
      <c r="IS10" s="233"/>
      <c r="IT10" s="233"/>
      <c r="IU10" s="233"/>
    </row>
    <row r="11" spans="1:255" ht="27" customHeight="1" x14ac:dyDescent="0.2">
      <c r="A11" s="218"/>
      <c r="B11" s="215" t="str">
        <f t="shared" ref="B11:B18" si="0">IF(ISERROR(INDEX(Description,MATCH(A11,Code,0))),"",INDEX(Description,MATCH(A11,Code,0)))</f>
        <v/>
      </c>
      <c r="C11" s="111"/>
      <c r="D11" s="219"/>
      <c r="E11" s="298">
        <v>1</v>
      </c>
      <c r="F11" s="301" t="str">
        <f t="shared" ref="F11:F21" si="1">IF(ISERROR(INDEX(Description,MATCH(D11,Code,0))),"",INDEX(Description,MATCH(D11,Code,0)))</f>
        <v/>
      </c>
      <c r="G11" s="114"/>
      <c r="H11" s="116"/>
      <c r="I11" s="114"/>
      <c r="J11" s="114"/>
      <c r="K11" s="114"/>
      <c r="L11" s="114"/>
      <c r="M11" s="241"/>
      <c r="N11" s="210" t="e">
        <f>IF('Lighting Equipment Savings'!O12&lt;1,0,(IF((M11/H11/2)&gt;P11,P11,M11/H11*0.5)))</f>
        <v>#DIV/0!</v>
      </c>
      <c r="O11" s="144" t="str">
        <f>IF('Lighting Equipment Savings'!N12&lt;0,"No Savings",IF(ISERROR(H11*N11),"",IF(H11*N11&gt;M11,M11,H11*N11)))</f>
        <v/>
      </c>
      <c r="P11" s="1" t="str">
        <f t="shared" ref="P11:P21" si="2">IF(ISERROR(INDEX(Rebate,MATCH(D11,Code,0))),"",INDEX(Rebate,MATCH(D11,Code,0)))</f>
        <v/>
      </c>
      <c r="T11" s="281"/>
      <c r="IT11" s="1"/>
      <c r="IU11" s="1"/>
    </row>
    <row r="12" spans="1:255" ht="27" customHeight="1" x14ac:dyDescent="0.2">
      <c r="A12" s="220"/>
      <c r="B12" s="118" t="str">
        <f t="shared" si="0"/>
        <v/>
      </c>
      <c r="C12" s="112"/>
      <c r="D12" s="113"/>
      <c r="E12" s="299">
        <v>2</v>
      </c>
      <c r="F12" s="118" t="str">
        <f t="shared" si="1"/>
        <v/>
      </c>
      <c r="G12" s="115"/>
      <c r="H12" s="117"/>
      <c r="I12" s="115"/>
      <c r="J12" s="173"/>
      <c r="K12" s="173"/>
      <c r="L12" s="173"/>
      <c r="M12" s="242"/>
      <c r="N12" s="210" t="e">
        <f>IF('Lighting Equipment Savings'!O13&lt;1,0,(IF((M12/H12/2)&gt;P12,P12,M12/H12*0.5)))</f>
        <v>#DIV/0!</v>
      </c>
      <c r="O12" s="144" t="str">
        <f>IF('Lighting Equipment Savings'!N13&lt;0,"No Savings",IF(ISERROR(H12*N12),"",IF(H12*N12&gt;M12,M12,H12*N12)))</f>
        <v/>
      </c>
      <c r="P12" s="1" t="str">
        <f t="shared" si="2"/>
        <v/>
      </c>
      <c r="T12" s="281"/>
      <c r="IT12" s="1"/>
      <c r="IU12" s="1"/>
    </row>
    <row r="13" spans="1:255" ht="27" customHeight="1" x14ac:dyDescent="0.2">
      <c r="A13" s="220"/>
      <c r="B13" s="118" t="str">
        <f t="shared" si="0"/>
        <v/>
      </c>
      <c r="C13" s="112"/>
      <c r="D13" s="113"/>
      <c r="E13" s="299">
        <v>3</v>
      </c>
      <c r="F13" s="118" t="str">
        <f t="shared" si="1"/>
        <v/>
      </c>
      <c r="G13" s="115"/>
      <c r="H13" s="117"/>
      <c r="I13" s="115"/>
      <c r="J13" s="173"/>
      <c r="K13" s="173"/>
      <c r="L13" s="173"/>
      <c r="M13" s="242"/>
      <c r="N13" s="210" t="e">
        <f>IF('Lighting Equipment Savings'!O14&lt;1,0,(IF((M13/H13/2)&gt;P13,P13,M13/H13*0.5)))</f>
        <v>#DIV/0!</v>
      </c>
      <c r="O13" s="144" t="str">
        <f>IF('Lighting Equipment Savings'!N14&lt;0,"No Savings",IF(ISERROR(H13*N13),"",IF(H13*N13&gt;M13,M13,H13*N13)))</f>
        <v/>
      </c>
      <c r="P13" s="1" t="str">
        <f t="shared" si="2"/>
        <v/>
      </c>
      <c r="T13" s="281"/>
      <c r="IT13" s="1"/>
      <c r="IU13" s="1"/>
    </row>
    <row r="14" spans="1:255" ht="27" customHeight="1" x14ac:dyDescent="0.2">
      <c r="A14" s="220"/>
      <c r="B14" s="118" t="str">
        <f t="shared" si="0"/>
        <v/>
      </c>
      <c r="C14" s="112"/>
      <c r="D14" s="113"/>
      <c r="E14" s="299">
        <v>4</v>
      </c>
      <c r="F14" s="118" t="str">
        <f t="shared" si="1"/>
        <v/>
      </c>
      <c r="G14" s="115"/>
      <c r="H14" s="117"/>
      <c r="I14" s="115"/>
      <c r="J14" s="173"/>
      <c r="K14" s="173"/>
      <c r="L14" s="173"/>
      <c r="M14" s="242"/>
      <c r="N14" s="210" t="e">
        <f>IF('Lighting Equipment Savings'!O15&lt;1,0,(IF((M14/H14/2)&gt;P14,P14,M14/H14*0.5)))</f>
        <v>#DIV/0!</v>
      </c>
      <c r="O14" s="144" t="str">
        <f>IF('Lighting Equipment Savings'!N15&lt;0,"No Savings",IF(ISERROR(H14*N14),"",IF(H14*N14&gt;M14,M14,H14*N14)))</f>
        <v/>
      </c>
      <c r="P14" s="1" t="str">
        <f t="shared" si="2"/>
        <v/>
      </c>
      <c r="T14" s="281"/>
      <c r="IT14" s="1"/>
      <c r="IU14" s="1"/>
    </row>
    <row r="15" spans="1:255" ht="27" customHeight="1" x14ac:dyDescent="0.2">
      <c r="A15" s="220"/>
      <c r="B15" s="118" t="str">
        <f t="shared" si="0"/>
        <v/>
      </c>
      <c r="C15" s="112"/>
      <c r="D15" s="113"/>
      <c r="E15" s="299">
        <v>5</v>
      </c>
      <c r="F15" s="118" t="str">
        <f t="shared" si="1"/>
        <v/>
      </c>
      <c r="G15" s="115"/>
      <c r="H15" s="117"/>
      <c r="I15" s="115"/>
      <c r="J15" s="173"/>
      <c r="K15" s="173"/>
      <c r="L15" s="173"/>
      <c r="M15" s="242"/>
      <c r="N15" s="210" t="e">
        <f>IF('Lighting Equipment Savings'!O16&lt;1,0,(IF((M15/H15/2)&gt;P15,P15,M15/H15*0.5)))</f>
        <v>#DIV/0!</v>
      </c>
      <c r="O15" s="144" t="str">
        <f>IF('Lighting Equipment Savings'!N16&lt;0,"No Savings",IF(ISERROR(H15*N15),"",IF(H15*N15&gt;M15,M15,H15*N15)))</f>
        <v/>
      </c>
      <c r="P15" s="1" t="str">
        <f t="shared" si="2"/>
        <v/>
      </c>
      <c r="T15" s="281"/>
      <c r="IT15" s="1"/>
      <c r="IU15" s="1"/>
    </row>
    <row r="16" spans="1:255" ht="27" customHeight="1" x14ac:dyDescent="0.2">
      <c r="A16" s="220"/>
      <c r="B16" s="118" t="str">
        <f t="shared" si="0"/>
        <v/>
      </c>
      <c r="C16" s="112"/>
      <c r="D16" s="113"/>
      <c r="E16" s="299">
        <v>6</v>
      </c>
      <c r="F16" s="118" t="str">
        <f t="shared" si="1"/>
        <v/>
      </c>
      <c r="G16" s="115"/>
      <c r="H16" s="117"/>
      <c r="I16" s="115"/>
      <c r="J16" s="173"/>
      <c r="K16" s="173"/>
      <c r="L16" s="173"/>
      <c r="M16" s="242"/>
      <c r="N16" s="210" t="e">
        <f>IF('Lighting Equipment Savings'!O17&lt;1,0,(IF((M16/H16/2)&gt;P16,P16,M16/H16*0.5)))</f>
        <v>#DIV/0!</v>
      </c>
      <c r="O16" s="144" t="str">
        <f>IF('Lighting Equipment Savings'!N17&lt;0,"No Savings",IF(ISERROR(H16*N16),"",IF(H16*N16&gt;M16,M16,H16*N16)))</f>
        <v/>
      </c>
      <c r="P16" s="1" t="str">
        <f t="shared" si="2"/>
        <v/>
      </c>
      <c r="T16" s="281"/>
      <c r="IT16" s="1"/>
      <c r="IU16" s="1"/>
    </row>
    <row r="17" spans="1:255" ht="27" customHeight="1" x14ac:dyDescent="0.2">
      <c r="A17" s="220"/>
      <c r="B17" s="118" t="str">
        <f t="shared" si="0"/>
        <v/>
      </c>
      <c r="C17" s="112"/>
      <c r="D17" s="113"/>
      <c r="E17" s="299">
        <v>7</v>
      </c>
      <c r="F17" s="118" t="str">
        <f t="shared" si="1"/>
        <v/>
      </c>
      <c r="G17" s="115"/>
      <c r="H17" s="117"/>
      <c r="I17" s="115"/>
      <c r="J17" s="173"/>
      <c r="K17" s="173"/>
      <c r="L17" s="173"/>
      <c r="M17" s="242"/>
      <c r="N17" s="210" t="e">
        <f>IF('Lighting Equipment Savings'!O18&lt;1,0,(IF((M17/H17/2)&gt;P17,P17,M17/H17*0.5)))</f>
        <v>#DIV/0!</v>
      </c>
      <c r="O17" s="144" t="str">
        <f>IF('Lighting Equipment Savings'!N18&lt;0,"No Savings",IF(ISERROR(H17*N17),"",IF(H17*N17&gt;M17,M17,H17*N17)))</f>
        <v/>
      </c>
      <c r="P17" s="1" t="str">
        <f t="shared" si="2"/>
        <v/>
      </c>
      <c r="T17" s="281"/>
      <c r="IT17" s="1"/>
      <c r="IU17" s="1"/>
    </row>
    <row r="18" spans="1:255" ht="27" customHeight="1" x14ac:dyDescent="0.2">
      <c r="A18" s="220"/>
      <c r="B18" s="301" t="str">
        <f t="shared" si="0"/>
        <v/>
      </c>
      <c r="C18" s="112"/>
      <c r="D18" s="113"/>
      <c r="E18" s="299">
        <v>8</v>
      </c>
      <c r="F18" s="118" t="str">
        <f t="shared" si="1"/>
        <v/>
      </c>
      <c r="G18" s="115"/>
      <c r="H18" s="117"/>
      <c r="I18" s="115"/>
      <c r="J18" s="173"/>
      <c r="K18" s="173"/>
      <c r="L18" s="173"/>
      <c r="M18" s="242"/>
      <c r="N18" s="210" t="e">
        <f>IF('Lighting Equipment Savings'!O19&lt;1,0,(IF((M18/H18/2)&gt;P18,P18,M18/H18*0.5)))</f>
        <v>#DIV/0!</v>
      </c>
      <c r="O18" s="144" t="str">
        <f>IF('Lighting Equipment Savings'!N19&lt;0,"No Savings",IF(ISERROR(H18*N18),"",IF(H18*N18&gt;M18,M18,H18*N18)))</f>
        <v/>
      </c>
      <c r="P18" s="1" t="str">
        <f t="shared" si="2"/>
        <v/>
      </c>
      <c r="T18" s="281"/>
      <c r="IT18" s="1"/>
      <c r="IU18" s="1"/>
    </row>
    <row r="19" spans="1:255" ht="27" customHeight="1" x14ac:dyDescent="0.2">
      <c r="A19" s="220"/>
      <c r="B19" s="118" t="str">
        <f t="array" ref="B19">IF(ISERROR(INDEX(Description,MATCH(A19,Code,0))),"",INDEX(Description,MATCH(A19,Code,0)))</f>
        <v/>
      </c>
      <c r="C19" s="112"/>
      <c r="D19" s="113"/>
      <c r="E19" s="299">
        <v>9</v>
      </c>
      <c r="F19" s="118" t="str">
        <f t="shared" si="1"/>
        <v/>
      </c>
      <c r="G19" s="115"/>
      <c r="H19" s="117"/>
      <c r="I19" s="115"/>
      <c r="J19" s="173"/>
      <c r="K19" s="173"/>
      <c r="L19" s="173"/>
      <c r="M19" s="242"/>
      <c r="N19" s="210" t="e">
        <f>IF('Lighting Equipment Savings'!O20&lt;1,0,(IF((M19/H19/2)&gt;P19,P19,M19/H19*0.5)))</f>
        <v>#DIV/0!</v>
      </c>
      <c r="O19" s="144" t="str">
        <f>IF('Lighting Equipment Savings'!N20&lt;0,"No Savings",IF(ISERROR(H19*N19),"",IF(H19*N19&gt;M19,M19,H19*N19)))</f>
        <v/>
      </c>
      <c r="P19" s="1" t="str">
        <f t="shared" si="2"/>
        <v/>
      </c>
      <c r="T19" s="281"/>
      <c r="IT19" s="1"/>
      <c r="IU19" s="1"/>
    </row>
    <row r="20" spans="1:255" ht="27" customHeight="1" x14ac:dyDescent="0.2">
      <c r="A20" s="220"/>
      <c r="B20" s="118" t="str">
        <f t="array" ref="B20">IF(ISERROR(INDEX(Description,MATCH(A20,Code,0))),"",INDEX(Description,MATCH(A20,Code,0)))</f>
        <v/>
      </c>
      <c r="C20" s="112"/>
      <c r="D20" s="113"/>
      <c r="E20" s="299">
        <v>10</v>
      </c>
      <c r="F20" s="118" t="str">
        <f t="shared" si="1"/>
        <v/>
      </c>
      <c r="G20" s="115"/>
      <c r="H20" s="117"/>
      <c r="I20" s="115"/>
      <c r="J20" s="173"/>
      <c r="K20" s="173"/>
      <c r="L20" s="173"/>
      <c r="M20" s="242"/>
      <c r="N20" s="210" t="e">
        <f>IF('Lighting Equipment Savings'!O21&lt;1,0,(IF((M20/H20/2)&gt;P20,P20,M20/H20*0.5)))</f>
        <v>#DIV/0!</v>
      </c>
      <c r="O20" s="144" t="str">
        <f>IF('Lighting Equipment Savings'!N21&lt;0,"No Savings",IF(ISERROR(H20*N20),"",IF(H20*N20&gt;M20,M20,H20*N20)))</f>
        <v/>
      </c>
      <c r="P20" s="1" t="str">
        <f t="shared" si="2"/>
        <v/>
      </c>
      <c r="T20" s="281"/>
      <c r="IT20" s="1"/>
      <c r="IU20" s="1"/>
    </row>
    <row r="21" spans="1:255" ht="27" customHeight="1" thickBot="1" x14ac:dyDescent="0.25">
      <c r="A21" s="221"/>
      <c r="B21" s="222" t="str">
        <f t="array" ref="B21">IF(ISERROR(INDEX(Description,MATCH(A21,Code,0))),"",INDEX(Description,MATCH(A21,Code,0)))</f>
        <v/>
      </c>
      <c r="C21" s="223"/>
      <c r="D21" s="224"/>
      <c r="E21" s="300">
        <v>11</v>
      </c>
      <c r="F21" s="222" t="str">
        <f t="shared" si="1"/>
        <v/>
      </c>
      <c r="G21" s="225"/>
      <c r="H21" s="226"/>
      <c r="I21" s="225"/>
      <c r="J21" s="227"/>
      <c r="K21" s="227"/>
      <c r="L21" s="227"/>
      <c r="M21" s="243"/>
      <c r="N21" s="210" t="e">
        <f>IF('Lighting Equipment Savings'!O22&lt;1,0,(IF((M21/H21/2)&gt;P21,P21,M21/H21*0.5)))</f>
        <v>#DIV/0!</v>
      </c>
      <c r="O21" s="144" t="str">
        <f>IF('Lighting Equipment Savings'!N22&lt;0,"No Savings",IF(ISERROR(H21*N21),"",IF(H21*N21&gt;M21,M21,H21*N21)))</f>
        <v/>
      </c>
      <c r="P21" s="1" t="str">
        <f t="shared" si="2"/>
        <v/>
      </c>
      <c r="T21" s="281"/>
      <c r="IT21" s="1"/>
      <c r="IU21" s="1"/>
    </row>
    <row r="22" spans="1:255" ht="29.25" customHeight="1" thickBot="1" x14ac:dyDescent="0.25">
      <c r="A22" s="353" t="s">
        <v>1672</v>
      </c>
      <c r="B22" s="353"/>
      <c r="C22" s="353"/>
      <c r="D22" s="353"/>
      <c r="E22" s="353"/>
      <c r="F22" s="353"/>
      <c r="H22" s="40"/>
      <c r="I22" s="302" t="s">
        <v>173</v>
      </c>
      <c r="J22" s="40"/>
      <c r="K22" s="351" t="s">
        <v>1615</v>
      </c>
      <c r="L22" s="352"/>
      <c r="M22" s="119">
        <f>SUM(M11:M21)</f>
        <v>0</v>
      </c>
      <c r="N22" s="331">
        <f>SUM(O11:O21)</f>
        <v>0</v>
      </c>
      <c r="O22" s="332"/>
      <c r="IT22" s="1"/>
      <c r="IU22" s="1"/>
    </row>
    <row r="23" spans="1:255" ht="6" customHeight="1" thickBot="1" x14ac:dyDescent="0.3">
      <c r="A23" s="315"/>
      <c r="B23" s="315"/>
      <c r="C23" s="315"/>
      <c r="D23" s="315"/>
      <c r="E23" s="315"/>
      <c r="F23" s="315"/>
      <c r="G23" s="18"/>
      <c r="H23" s="18"/>
      <c r="I23"/>
      <c r="J23"/>
      <c r="K23"/>
      <c r="L23"/>
      <c r="IT23" s="1"/>
    </row>
    <row r="24" spans="1:255" ht="12.75" customHeight="1" x14ac:dyDescent="0.2">
      <c r="A24" s="314" t="s">
        <v>1645</v>
      </c>
      <c r="F24" s="19"/>
      <c r="H24" s="136"/>
      <c r="I24" s="336" t="s">
        <v>1611</v>
      </c>
      <c r="J24" s="337"/>
      <c r="K24" s="337"/>
      <c r="L24" s="338"/>
      <c r="M24" s="345"/>
      <c r="N24" s="346"/>
      <c r="IT24" s="1"/>
    </row>
    <row r="25" spans="1:255" ht="12.75" customHeight="1" x14ac:dyDescent="0.2">
      <c r="A25" s="137" t="s">
        <v>910</v>
      </c>
      <c r="B25" s="138"/>
      <c r="C25" s="138"/>
      <c r="D25" s="138"/>
      <c r="E25" s="138"/>
      <c r="F25" s="139"/>
      <c r="G25" s="136"/>
      <c r="H25" s="136"/>
      <c r="I25" s="339"/>
      <c r="J25" s="340"/>
      <c r="K25" s="340"/>
      <c r="L25" s="341"/>
      <c r="M25" s="347"/>
      <c r="N25" s="348"/>
      <c r="IT25" s="1"/>
    </row>
    <row r="26" spans="1:255" ht="12.75" customHeight="1" x14ac:dyDescent="0.2">
      <c r="A26" s="140" t="s">
        <v>911</v>
      </c>
      <c r="B26" s="138"/>
      <c r="C26" s="140" t="s">
        <v>912</v>
      </c>
      <c r="D26" s="138"/>
      <c r="E26" s="139"/>
      <c r="F26" s="140" t="s">
        <v>913</v>
      </c>
      <c r="G26" s="136"/>
      <c r="H26" s="136"/>
      <c r="I26" s="339"/>
      <c r="J26" s="340"/>
      <c r="K26" s="340"/>
      <c r="L26" s="341"/>
      <c r="M26" s="347"/>
      <c r="N26" s="348"/>
      <c r="IT26" s="1"/>
    </row>
    <row r="27" spans="1:255" ht="12.75" customHeight="1" x14ac:dyDescent="0.2">
      <c r="A27" s="140" t="s">
        <v>914</v>
      </c>
      <c r="B27" s="138"/>
      <c r="C27" s="140" t="s">
        <v>915</v>
      </c>
      <c r="D27" s="138"/>
      <c r="E27" s="139"/>
      <c r="F27" s="140" t="s">
        <v>916</v>
      </c>
      <c r="H27" s="136"/>
      <c r="I27" s="339"/>
      <c r="J27" s="340"/>
      <c r="K27" s="340"/>
      <c r="L27" s="341"/>
      <c r="M27" s="347"/>
      <c r="N27" s="348"/>
      <c r="IT27" s="1"/>
    </row>
    <row r="28" spans="1:255" ht="12.75" customHeight="1" thickBot="1" x14ac:dyDescent="0.25">
      <c r="A28" s="140" t="s">
        <v>917</v>
      </c>
      <c r="B28" s="138"/>
      <c r="C28" s="140" t="s">
        <v>918</v>
      </c>
      <c r="D28" s="138"/>
      <c r="E28" s="138"/>
      <c r="F28" s="139" t="s">
        <v>1669</v>
      </c>
      <c r="I28" s="342"/>
      <c r="J28" s="343"/>
      <c r="K28" s="343"/>
      <c r="L28" s="344"/>
      <c r="M28" s="349"/>
      <c r="N28" s="350"/>
      <c r="IT28" s="1"/>
    </row>
    <row r="29" spans="1:255" ht="12" customHeight="1" x14ac:dyDescent="0.2">
      <c r="A29" s="140" t="s">
        <v>919</v>
      </c>
      <c r="B29" s="138"/>
      <c r="C29" s="140" t="s">
        <v>920</v>
      </c>
      <c r="D29" s="139"/>
      <c r="E29" s="138"/>
      <c r="F29" s="139" t="s">
        <v>1670</v>
      </c>
      <c r="IT29" s="1"/>
    </row>
    <row r="30" spans="1:255" ht="12" customHeight="1" x14ac:dyDescent="0.2">
      <c r="IT30" s="1"/>
    </row>
    <row r="31" spans="1:255" x14ac:dyDescent="0.2">
      <c r="A31" s="4" t="s">
        <v>1610</v>
      </c>
      <c r="B31" s="4"/>
      <c r="C31" s="4"/>
      <c r="D31" s="4"/>
      <c r="E31" s="4"/>
      <c r="F31" s="4"/>
      <c r="G31" s="4"/>
      <c r="IT31" s="1"/>
    </row>
    <row r="32" spans="1:255" s="230" customFormat="1" ht="12.75" x14ac:dyDescent="0.2">
      <c r="A32" s="328" t="s">
        <v>1160</v>
      </c>
      <c r="B32" s="328"/>
      <c r="C32" s="141" t="s">
        <v>1164</v>
      </c>
      <c r="D32" s="1"/>
      <c r="E32" s="328" t="s">
        <v>1160</v>
      </c>
      <c r="F32" s="328"/>
      <c r="G32" s="141" t="s">
        <v>1164</v>
      </c>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c r="BY32" s="4"/>
      <c r="BZ32" s="4"/>
      <c r="CA32" s="4"/>
      <c r="CB32" s="4"/>
      <c r="CC32" s="4"/>
      <c r="CD32" s="4"/>
      <c r="CE32" s="4"/>
      <c r="CF32" s="4"/>
      <c r="CG32" s="4"/>
      <c r="CH32" s="4"/>
      <c r="CI32" s="4"/>
      <c r="CJ32" s="4"/>
      <c r="CK32" s="4"/>
      <c r="CL32" s="4"/>
      <c r="CM32" s="4"/>
      <c r="CN32" s="4"/>
      <c r="CO32" s="4"/>
      <c r="CP32" s="4"/>
      <c r="CQ32" s="4"/>
      <c r="CR32" s="4"/>
      <c r="CS32" s="4"/>
      <c r="CT32" s="4"/>
      <c r="CU32" s="4"/>
      <c r="CV32" s="4"/>
      <c r="CW32" s="4"/>
      <c r="CX32" s="4"/>
      <c r="CY32" s="4"/>
      <c r="CZ32" s="4"/>
      <c r="DA32" s="4"/>
      <c r="DB32" s="4"/>
      <c r="DC32" s="4"/>
      <c r="DD32" s="4"/>
      <c r="DE32" s="4"/>
      <c r="DF32" s="4"/>
      <c r="DG32" s="4"/>
      <c r="DH32" s="4"/>
      <c r="DI32" s="4"/>
      <c r="DJ32" s="4"/>
      <c r="DK32" s="4"/>
      <c r="DL32" s="4"/>
      <c r="DM32" s="4"/>
      <c r="DN32" s="4"/>
      <c r="DO32" s="4"/>
      <c r="DP32" s="4"/>
      <c r="DQ32" s="4"/>
      <c r="DR32" s="4"/>
      <c r="DS32" s="4"/>
      <c r="DT32" s="4"/>
      <c r="DU32" s="4"/>
      <c r="DV32" s="4"/>
      <c r="DW32" s="4"/>
      <c r="DX32" s="4"/>
      <c r="DY32" s="4"/>
      <c r="DZ32" s="4"/>
      <c r="EA32" s="4"/>
      <c r="EB32" s="4"/>
      <c r="EC32" s="4"/>
      <c r="ED32" s="4"/>
      <c r="EE32" s="4"/>
      <c r="EF32" s="4"/>
      <c r="EG32" s="4"/>
      <c r="EH32" s="4"/>
      <c r="EI32" s="4"/>
      <c r="EJ32" s="4"/>
      <c r="EK32" s="4"/>
      <c r="EL32" s="4"/>
      <c r="EM32" s="4"/>
      <c r="EN32" s="4"/>
      <c r="EO32" s="4"/>
      <c r="EP32" s="4"/>
      <c r="EQ32" s="4"/>
      <c r="ER32" s="4"/>
      <c r="ES32" s="4"/>
      <c r="ET32" s="4"/>
      <c r="EU32" s="4"/>
      <c r="EV32" s="4"/>
      <c r="EW32" s="4"/>
      <c r="EX32" s="4"/>
      <c r="EY32" s="4"/>
      <c r="EZ32" s="4"/>
      <c r="FA32" s="4"/>
      <c r="FB32" s="4"/>
      <c r="FC32" s="4"/>
      <c r="FD32" s="4"/>
      <c r="FE32" s="4"/>
      <c r="FF32" s="4"/>
      <c r="FG32" s="4"/>
      <c r="FH32" s="4"/>
      <c r="FI32" s="4"/>
      <c r="FJ32" s="4"/>
      <c r="FK32" s="4"/>
      <c r="FL32" s="4"/>
      <c r="FM32" s="4"/>
      <c r="FN32" s="4"/>
      <c r="FO32" s="4"/>
      <c r="FP32" s="4"/>
      <c r="FQ32" s="4"/>
      <c r="FR32" s="4"/>
      <c r="FS32" s="4"/>
      <c r="FT32" s="4"/>
      <c r="FU32" s="4"/>
      <c r="FV32" s="4"/>
      <c r="FW32" s="4"/>
      <c r="FX32" s="4"/>
      <c r="FY32" s="4"/>
      <c r="FZ32" s="4"/>
      <c r="GA32" s="4"/>
      <c r="GB32" s="4"/>
      <c r="GC32" s="4"/>
      <c r="GD32" s="4"/>
      <c r="GE32" s="4"/>
      <c r="GF32" s="4"/>
      <c r="GG32" s="4"/>
      <c r="GH32" s="4"/>
      <c r="GI32" s="4"/>
      <c r="GJ32" s="4"/>
      <c r="GK32" s="4"/>
      <c r="GL32" s="4"/>
      <c r="GM32" s="4"/>
      <c r="GN32" s="4"/>
      <c r="GO32" s="4"/>
      <c r="GP32" s="4"/>
      <c r="GQ32" s="4"/>
      <c r="GR32" s="4"/>
      <c r="GS32" s="4"/>
      <c r="GT32" s="4"/>
      <c r="GU32" s="4"/>
      <c r="GV32" s="4"/>
      <c r="GW32" s="4"/>
      <c r="GX32" s="4"/>
      <c r="GY32" s="4"/>
      <c r="GZ32" s="4"/>
      <c r="HA32" s="4"/>
      <c r="HB32" s="4"/>
      <c r="HC32" s="4"/>
      <c r="HD32" s="4"/>
      <c r="HE32" s="4"/>
      <c r="HF32" s="4"/>
      <c r="HG32" s="4"/>
      <c r="HH32" s="4"/>
      <c r="HI32" s="4"/>
      <c r="HJ32" s="4"/>
      <c r="HK32" s="4"/>
      <c r="HL32" s="4"/>
      <c r="HM32" s="4"/>
      <c r="HN32" s="4"/>
      <c r="HO32" s="4"/>
      <c r="HP32" s="4"/>
      <c r="HQ32" s="4"/>
      <c r="HR32" s="4"/>
      <c r="HS32" s="4"/>
      <c r="HT32" s="4"/>
      <c r="HU32" s="4"/>
      <c r="HV32" s="4"/>
      <c r="HW32" s="4"/>
      <c r="HX32" s="4"/>
      <c r="HY32" s="4"/>
      <c r="HZ32" s="4"/>
      <c r="IA32" s="4"/>
      <c r="IB32" s="4"/>
      <c r="IC32" s="4"/>
      <c r="ID32" s="4"/>
      <c r="IE32" s="4"/>
      <c r="IF32" s="4"/>
      <c r="IG32" s="4"/>
      <c r="IH32" s="4"/>
      <c r="II32" s="4"/>
      <c r="IJ32" s="4"/>
      <c r="IK32" s="4"/>
      <c r="IL32" s="4"/>
      <c r="IM32" s="4"/>
      <c r="IN32" s="4"/>
      <c r="IO32" s="4"/>
      <c r="IP32" s="4"/>
      <c r="IQ32" s="4"/>
      <c r="IR32" s="4"/>
      <c r="IS32" s="4"/>
      <c r="IT32" s="4"/>
    </row>
    <row r="33" spans="1:254" ht="12" x14ac:dyDescent="0.2">
      <c r="A33" s="327" t="s">
        <v>1640</v>
      </c>
      <c r="B33" s="327"/>
      <c r="C33" s="142">
        <v>8766</v>
      </c>
      <c r="E33" s="327" t="s">
        <v>1166</v>
      </c>
      <c r="F33" s="327"/>
      <c r="G33" s="142">
        <v>4439</v>
      </c>
      <c r="IT33" s="1"/>
    </row>
    <row r="34" spans="1:254" ht="12" x14ac:dyDescent="0.2">
      <c r="A34" s="327" t="s">
        <v>1161</v>
      </c>
      <c r="B34" s="327"/>
      <c r="C34" s="142">
        <v>4380</v>
      </c>
      <c r="E34" s="327" t="s">
        <v>1170</v>
      </c>
      <c r="F34" s="327"/>
      <c r="G34" s="143">
        <v>4576</v>
      </c>
      <c r="IT34" s="1"/>
    </row>
    <row r="35" spans="1:254" ht="12" x14ac:dyDescent="0.2">
      <c r="A35" s="327" t="s">
        <v>1162</v>
      </c>
      <c r="B35" s="327"/>
      <c r="C35" s="142">
        <v>5802</v>
      </c>
      <c r="E35" s="327" t="s">
        <v>1167</v>
      </c>
      <c r="F35" s="327"/>
      <c r="G35" s="143">
        <v>3673</v>
      </c>
      <c r="IT35" s="1"/>
    </row>
    <row r="36" spans="1:254" ht="12" x14ac:dyDescent="0.2">
      <c r="A36" s="327" t="s">
        <v>1163</v>
      </c>
      <c r="B36" s="327"/>
      <c r="C36" s="142">
        <v>5095</v>
      </c>
      <c r="E36" s="327" t="s">
        <v>1168</v>
      </c>
      <c r="F36" s="327"/>
      <c r="G36" s="143">
        <v>4719</v>
      </c>
    </row>
    <row r="37" spans="1:254" ht="12" x14ac:dyDescent="0.2">
      <c r="A37" s="327" t="s">
        <v>1315</v>
      </c>
      <c r="B37" s="327"/>
      <c r="C37" s="142">
        <v>6038</v>
      </c>
      <c r="E37" s="327" t="s">
        <v>1317</v>
      </c>
      <c r="F37" s="327"/>
      <c r="G37" s="143">
        <v>8766</v>
      </c>
      <c r="L37" s="153" t="s">
        <v>1244</v>
      </c>
      <c r="M37" s="335">
        <f>CustomerName</f>
        <v>0</v>
      </c>
      <c r="N37" s="335"/>
    </row>
    <row r="38" spans="1:254" ht="12" x14ac:dyDescent="0.2">
      <c r="A38" s="327" t="s">
        <v>1316</v>
      </c>
      <c r="B38" s="327"/>
      <c r="C38" s="142">
        <v>3044</v>
      </c>
      <c r="E38" s="327" t="s">
        <v>1318</v>
      </c>
      <c r="F38" s="327"/>
      <c r="G38" s="143">
        <v>3540</v>
      </c>
      <c r="L38" s="153" t="s">
        <v>1245</v>
      </c>
      <c r="M38" s="333">
        <f ca="1">TODAY()</f>
        <v>45762</v>
      </c>
      <c r="N38" s="333"/>
    </row>
    <row r="39" spans="1:254" ht="12" x14ac:dyDescent="0.2">
      <c r="A39" s="327" t="s">
        <v>1165</v>
      </c>
      <c r="B39" s="327"/>
      <c r="C39" s="142">
        <v>5200</v>
      </c>
      <c r="E39" s="327" t="s">
        <v>1319</v>
      </c>
      <c r="F39" s="327"/>
      <c r="G39" s="143">
        <v>2422</v>
      </c>
    </row>
    <row r="40" spans="1:254" ht="12" x14ac:dyDescent="0.2">
      <c r="A40" s="327" t="s">
        <v>1638</v>
      </c>
      <c r="B40" s="327"/>
      <c r="C40" s="142">
        <v>5950</v>
      </c>
      <c r="E40" s="327" t="s">
        <v>1320</v>
      </c>
      <c r="F40" s="327"/>
      <c r="G40" s="143">
        <v>4311</v>
      </c>
    </row>
    <row r="41" spans="1:254" ht="15" x14ac:dyDescent="0.25">
      <c r="A41" s="327" t="s">
        <v>1639</v>
      </c>
      <c r="B41" s="327"/>
      <c r="C41" s="142">
        <v>938</v>
      </c>
      <c r="D41"/>
      <c r="E41" s="327" t="s">
        <v>1169</v>
      </c>
      <c r="F41" s="327"/>
      <c r="G41" s="142">
        <v>4746</v>
      </c>
    </row>
    <row r="42" spans="1:254" ht="15" x14ac:dyDescent="0.25">
      <c r="A42"/>
      <c r="B42"/>
      <c r="C42"/>
      <c r="D42"/>
      <c r="E42"/>
      <c r="F42"/>
      <c r="G42"/>
      <c r="L42" s="153"/>
      <c r="M42" s="335"/>
      <c r="N42" s="335"/>
      <c r="IT42" s="1"/>
    </row>
    <row r="43" spans="1:254" ht="15" x14ac:dyDescent="0.25">
      <c r="A43"/>
      <c r="B43"/>
      <c r="C43"/>
      <c r="D43"/>
      <c r="E43"/>
      <c r="F43"/>
      <c r="G43"/>
      <c r="L43" s="153"/>
      <c r="M43" s="333"/>
      <c r="N43" s="333"/>
      <c r="IT43" s="1"/>
    </row>
    <row r="44" spans="1:254" ht="15" x14ac:dyDescent="0.25">
      <c r="A44"/>
      <c r="B44"/>
      <c r="C44"/>
      <c r="D44"/>
      <c r="E44"/>
      <c r="F44"/>
      <c r="G44"/>
    </row>
    <row r="45" spans="1:254" ht="15" x14ac:dyDescent="0.25">
      <c r="A45"/>
      <c r="B45"/>
      <c r="C45"/>
      <c r="D45"/>
      <c r="E45"/>
      <c r="F45"/>
      <c r="G45"/>
    </row>
    <row r="46" spans="1:254" ht="15" x14ac:dyDescent="0.25">
      <c r="A46"/>
      <c r="B46"/>
      <c r="C46"/>
      <c r="D46"/>
      <c r="E46"/>
      <c r="F46"/>
      <c r="G46"/>
    </row>
    <row r="47" spans="1:254" ht="15" x14ac:dyDescent="0.25">
      <c r="A47"/>
      <c r="B47"/>
      <c r="C47"/>
      <c r="D47"/>
      <c r="E47"/>
      <c r="F47"/>
      <c r="G47"/>
    </row>
    <row r="48" spans="1:254" ht="15" x14ac:dyDescent="0.25">
      <c r="A48"/>
      <c r="B48"/>
      <c r="C48"/>
      <c r="D48"/>
      <c r="E48"/>
      <c r="F48"/>
      <c r="G48"/>
    </row>
    <row r="49" spans="1:7" ht="15" x14ac:dyDescent="0.25">
      <c r="A49"/>
      <c r="B49"/>
      <c r="C49"/>
      <c r="D49"/>
      <c r="E49"/>
      <c r="F49"/>
      <c r="G49"/>
    </row>
    <row r="50" spans="1:7" ht="15" x14ac:dyDescent="0.25">
      <c r="A50"/>
      <c r="B50"/>
      <c r="C50"/>
      <c r="D50"/>
      <c r="E50"/>
      <c r="F50"/>
      <c r="G50"/>
    </row>
    <row r="51" spans="1:7" ht="15" x14ac:dyDescent="0.25">
      <c r="A51"/>
      <c r="B51"/>
      <c r="C51"/>
      <c r="D51"/>
    </row>
    <row r="52" spans="1:7" ht="15" x14ac:dyDescent="0.25">
      <c r="A52"/>
      <c r="B52"/>
      <c r="C52"/>
      <c r="D52"/>
    </row>
    <row r="53" spans="1:7" ht="15" x14ac:dyDescent="0.25">
      <c r="A53"/>
      <c r="B53"/>
      <c r="C53"/>
      <c r="D53"/>
    </row>
    <row r="54" spans="1:7" ht="15" x14ac:dyDescent="0.25">
      <c r="A54"/>
      <c r="B54"/>
      <c r="C54"/>
      <c r="D54"/>
    </row>
    <row r="55" spans="1:7" ht="15" x14ac:dyDescent="0.25">
      <c r="A55"/>
      <c r="B55"/>
      <c r="C55"/>
      <c r="D55"/>
    </row>
    <row r="56" spans="1:7" ht="15" x14ac:dyDescent="0.25">
      <c r="A56"/>
      <c r="B56"/>
      <c r="C56"/>
      <c r="D56"/>
    </row>
    <row r="57" spans="1:7" ht="15" x14ac:dyDescent="0.25">
      <c r="A57"/>
      <c r="B57"/>
      <c r="C57"/>
      <c r="D57"/>
    </row>
    <row r="58" spans="1:7" ht="15" x14ac:dyDescent="0.25">
      <c r="A58"/>
      <c r="B58"/>
      <c r="C58"/>
      <c r="D58"/>
    </row>
    <row r="59" spans="1:7" ht="15" x14ac:dyDescent="0.25">
      <c r="A59"/>
      <c r="B59"/>
      <c r="C59"/>
      <c r="D59"/>
    </row>
    <row r="60" spans="1:7" ht="15" x14ac:dyDescent="0.25">
      <c r="A60"/>
      <c r="B60"/>
      <c r="C60"/>
      <c r="D60"/>
    </row>
    <row r="61" spans="1:7" ht="15" x14ac:dyDescent="0.25">
      <c r="A61"/>
      <c r="B61"/>
      <c r="C61"/>
      <c r="D61"/>
    </row>
    <row r="62" spans="1:7" ht="15" x14ac:dyDescent="0.25">
      <c r="A62"/>
      <c r="B62"/>
      <c r="C62"/>
      <c r="D62"/>
    </row>
    <row r="63" spans="1:7" ht="15" x14ac:dyDescent="0.25">
      <c r="A63"/>
      <c r="B63"/>
      <c r="C63"/>
      <c r="D63"/>
    </row>
    <row r="64" spans="1:7" ht="15" x14ac:dyDescent="0.25">
      <c r="A64"/>
      <c r="B64"/>
      <c r="C64"/>
      <c r="D64"/>
    </row>
    <row r="65" spans="1:4" ht="15" x14ac:dyDescent="0.25">
      <c r="A65"/>
      <c r="B65"/>
      <c r="C65"/>
      <c r="D65"/>
    </row>
    <row r="66" spans="1:4" ht="15" x14ac:dyDescent="0.25">
      <c r="A66"/>
      <c r="B66"/>
      <c r="C66"/>
      <c r="D66"/>
    </row>
    <row r="67" spans="1:4" ht="15" x14ac:dyDescent="0.25">
      <c r="A67"/>
      <c r="B67"/>
      <c r="C67"/>
      <c r="D67"/>
    </row>
    <row r="93" spans="254:254" x14ac:dyDescent="0.2">
      <c r="IT93" s="65">
        <f>VLOOKUP("Node1",QuestionTable,6,0)</f>
        <v>0</v>
      </c>
    </row>
    <row r="99" spans="252:256" x14ac:dyDescent="0.2">
      <c r="IR99" s="1">
        <f>VLOOKUP("Node1",QuestionTable,6,0)</f>
        <v>0</v>
      </c>
      <c r="IT99" s="65">
        <f>VLOOKUP("Node1",QuestionTable,6,0)</f>
        <v>0</v>
      </c>
      <c r="IV99" s="65">
        <f>VLOOKUP("Node1",QuestionTable,6,0)</f>
        <v>0</v>
      </c>
    </row>
    <row r="100" spans="252:256" x14ac:dyDescent="0.2">
      <c r="IT100" s="65">
        <f>VLOOKUP("Node1",QuestionTable,6,0)</f>
        <v>0</v>
      </c>
    </row>
    <row r="101" spans="252:256" x14ac:dyDescent="0.2">
      <c r="IT101" s="65">
        <f>VLOOKUP("Result282",ResultTable,2,0)</f>
        <v>130</v>
      </c>
    </row>
  </sheetData>
  <mergeCells count="34">
    <mergeCell ref="B5:D5"/>
    <mergeCell ref="E35:F35"/>
    <mergeCell ref="B6:D6"/>
    <mergeCell ref="A40:B40"/>
    <mergeCell ref="E41:F41"/>
    <mergeCell ref="E38:F38"/>
    <mergeCell ref="A36:B36"/>
    <mergeCell ref="E36:F36"/>
    <mergeCell ref="A37:B37"/>
    <mergeCell ref="E37:F37"/>
    <mergeCell ref="A8:C8"/>
    <mergeCell ref="A35:B35"/>
    <mergeCell ref="A33:B33"/>
    <mergeCell ref="A34:B34"/>
    <mergeCell ref="M43:N43"/>
    <mergeCell ref="E40:F40"/>
    <mergeCell ref="E39:F39"/>
    <mergeCell ref="D8:M8"/>
    <mergeCell ref="M37:N37"/>
    <mergeCell ref="M38:N38"/>
    <mergeCell ref="E32:F32"/>
    <mergeCell ref="I24:L28"/>
    <mergeCell ref="E34:F34"/>
    <mergeCell ref="M24:N28"/>
    <mergeCell ref="K22:L22"/>
    <mergeCell ref="A22:F22"/>
    <mergeCell ref="A39:B39"/>
    <mergeCell ref="M42:N42"/>
    <mergeCell ref="E33:F33"/>
    <mergeCell ref="A41:B41"/>
    <mergeCell ref="A38:B38"/>
    <mergeCell ref="A32:B32"/>
    <mergeCell ref="N8:O8"/>
    <mergeCell ref="N22:O22"/>
  </mergeCells>
  <phoneticPr fontId="12" type="noConversion"/>
  <conditionalFormatting sqref="N11:N21">
    <cfRule type="expression" dxfId="13" priority="1" stopIfTrue="1">
      <formula>ISERROR(N11)</formula>
    </cfRule>
  </conditionalFormatting>
  <conditionalFormatting sqref="G17">
    <cfRule type="cellIs" dxfId="12" priority="2" stopIfTrue="1" operator="between">
      <formula>1499</formula>
      <formula>1502</formula>
    </cfRule>
  </conditionalFormatting>
  <conditionalFormatting sqref="G5">
    <cfRule type="cellIs" dxfId="11" priority="3" stopIfTrue="1" operator="equal">
      <formula>"Yes"</formula>
    </cfRule>
    <cfRule type="cellIs" dxfId="10" priority="4" stopIfTrue="1" operator="equal">
      <formula>"No"</formula>
    </cfRule>
  </conditionalFormatting>
  <dataValidations count="3">
    <dataValidation type="list" allowBlank="1" showInputMessage="1" showErrorMessage="1" sqref="G5" xr:uid="{00000000-0002-0000-0200-000000000000}">
      <formula1>"Yes,No"</formula1>
    </dataValidation>
    <dataValidation type="list" allowBlank="1" showInputMessage="1" showErrorMessage="1" sqref="J11:J21 L11:L21" xr:uid="{00000000-0002-0000-0200-000001000000}">
      <formula1>YesOrNo</formula1>
    </dataValidation>
    <dataValidation type="list" allowBlank="1" showInputMessage="1" showErrorMessage="1" sqref="K11:K21" xr:uid="{00000000-0002-0000-0200-000002000000}">
      <formula1>SpaceType</formula1>
    </dataValidation>
  </dataValidations>
  <printOptions horizontalCentered="1" verticalCentered="1"/>
  <pageMargins left="0.25" right="0.25" top="0.25" bottom="0.25" header="0.25" footer="0.1"/>
  <pageSetup scale="77" orientation="landscape" r:id="rId1"/>
  <headerFooter scaleWithDoc="0"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2541" r:id="rId4" name="Check Box 1277">
              <controlPr defaultSize="0" autoFill="0" autoLine="0" autoPict="0">
                <anchor moveWithCells="1">
                  <from>
                    <xdr:col>1</xdr:col>
                    <xdr:colOff>0</xdr:colOff>
                    <xdr:row>3</xdr:row>
                    <xdr:rowOff>85725</xdr:rowOff>
                  </from>
                  <to>
                    <xdr:col>1</xdr:col>
                    <xdr:colOff>333375</xdr:colOff>
                    <xdr:row>4</xdr:row>
                    <xdr:rowOff>114300</xdr:rowOff>
                  </to>
                </anchor>
              </controlPr>
            </control>
          </mc:Choice>
        </mc:AlternateContent>
        <mc:AlternateContent xmlns:mc="http://schemas.openxmlformats.org/markup-compatibility/2006">
          <mc:Choice Requires="x14">
            <control shapeId="12542" r:id="rId5" name="Check Box 1278">
              <controlPr defaultSize="0" autoFill="0" autoLine="0" autoPict="0">
                <anchor moveWithCells="1">
                  <from>
                    <xdr:col>1</xdr:col>
                    <xdr:colOff>0</xdr:colOff>
                    <xdr:row>4</xdr:row>
                    <xdr:rowOff>95250</xdr:rowOff>
                  </from>
                  <to>
                    <xdr:col>1</xdr:col>
                    <xdr:colOff>1123950</xdr:colOff>
                    <xdr:row>6</xdr:row>
                    <xdr:rowOff>47625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pageSetUpPr fitToPage="1"/>
  </sheetPr>
  <dimension ref="A1:IV98"/>
  <sheetViews>
    <sheetView topLeftCell="B1" zoomScaleNormal="100" zoomScaleSheetLayoutView="100" workbookViewId="0">
      <selection activeCell="I59" sqref="I59:L59"/>
    </sheetView>
  </sheetViews>
  <sheetFormatPr defaultColWidth="9.140625" defaultRowHeight="15" x14ac:dyDescent="0.25"/>
  <cols>
    <col min="1" max="1" width="18.85546875" hidden="1" customWidth="1"/>
    <col min="2" max="2" width="16.140625" customWidth="1"/>
    <col min="3" max="3" width="13.140625" customWidth="1"/>
    <col min="4" max="4" width="8" customWidth="1"/>
    <col min="5" max="5" width="10.42578125" customWidth="1"/>
    <col min="6" max="6" width="10.140625" customWidth="1"/>
    <col min="7" max="7" width="9.7109375" customWidth="1"/>
    <col min="8" max="8" width="9.140625" style="309" customWidth="1"/>
    <col min="9" max="9" width="16.85546875" customWidth="1"/>
    <col min="10" max="10" width="13.140625" customWidth="1"/>
    <col min="12" max="12" width="9.28515625" bestFit="1" customWidth="1"/>
    <col min="13" max="13" width="10.28515625" bestFit="1" customWidth="1"/>
    <col min="14" max="14" width="9.28515625" bestFit="1" customWidth="1"/>
    <col min="15" max="15" width="10.85546875" bestFit="1" customWidth="1"/>
    <col min="16" max="16" width="11.85546875" customWidth="1"/>
  </cols>
  <sheetData>
    <row r="1" spans="1:17" x14ac:dyDescent="0.25">
      <c r="A1" s="361" t="s">
        <v>922</v>
      </c>
      <c r="B1" s="361"/>
      <c r="C1" s="361"/>
      <c r="D1" s="361"/>
      <c r="E1" s="361"/>
      <c r="F1" s="361"/>
      <c r="G1" s="361"/>
      <c r="H1" s="361"/>
      <c r="I1" s="361"/>
      <c r="J1" s="361"/>
      <c r="K1" s="361"/>
      <c r="L1" s="361"/>
      <c r="M1" s="361"/>
      <c r="N1" s="361"/>
      <c r="O1" s="361"/>
      <c r="P1" s="361"/>
    </row>
    <row r="2" spans="1:17" x14ac:dyDescent="0.25">
      <c r="A2" s="1"/>
      <c r="B2" s="1"/>
      <c r="C2" s="24" t="s">
        <v>934</v>
      </c>
      <c r="D2" s="24" t="s">
        <v>935</v>
      </c>
      <c r="E2" s="1"/>
      <c r="F2" s="1"/>
      <c r="G2" s="1"/>
      <c r="H2" s="1"/>
      <c r="I2" s="1"/>
      <c r="J2" s="1"/>
      <c r="K2" s="1"/>
      <c r="L2" s="1"/>
      <c r="M2" s="1"/>
      <c r="N2" s="1"/>
      <c r="O2" s="27" t="s">
        <v>1048</v>
      </c>
      <c r="P2" s="238">
        <v>41683</v>
      </c>
    </row>
    <row r="3" spans="1:17" x14ac:dyDescent="0.25">
      <c r="A3" s="1"/>
      <c r="B3" s="1" t="s">
        <v>933</v>
      </c>
      <c r="C3" s="250">
        <f>Demand</f>
        <v>14.78</v>
      </c>
      <c r="D3" s="251">
        <f>Energy</f>
        <v>6.5000000000000002E-2</v>
      </c>
      <c r="E3" s="1"/>
      <c r="F3" s="1"/>
      <c r="G3" s="1"/>
      <c r="H3" s="1"/>
      <c r="I3" s="1"/>
      <c r="J3" s="1"/>
      <c r="K3" s="1"/>
      <c r="L3" s="1"/>
      <c r="M3" s="1"/>
      <c r="N3" s="1"/>
      <c r="O3" s="1"/>
      <c r="P3" s="1"/>
    </row>
    <row r="4" spans="1:17" ht="3.75" customHeight="1" x14ac:dyDescent="0.25">
      <c r="A4" s="1"/>
      <c r="B4" s="1"/>
      <c r="C4" s="1"/>
      <c r="D4" s="1"/>
      <c r="E4" s="1"/>
      <c r="F4" s="1"/>
      <c r="G4" s="1"/>
      <c r="H4" s="1"/>
      <c r="I4" s="1"/>
      <c r="J4" s="1"/>
      <c r="K4" s="1"/>
      <c r="L4" s="1"/>
      <c r="M4" s="1"/>
      <c r="N4" s="1"/>
      <c r="O4" s="1"/>
      <c r="P4" s="1"/>
    </row>
    <row r="5" spans="1:17" x14ac:dyDescent="0.25">
      <c r="A5" s="362" t="s">
        <v>150</v>
      </c>
      <c r="B5" s="362"/>
      <c r="C5" s="362"/>
      <c r="D5" s="362"/>
      <c r="E5" s="362"/>
      <c r="F5" s="362"/>
      <c r="G5" s="362"/>
      <c r="H5" s="362"/>
      <c r="I5" s="362"/>
      <c r="J5" s="362"/>
      <c r="K5" s="362"/>
      <c r="L5" s="362"/>
      <c r="M5" s="362"/>
      <c r="N5" s="362"/>
      <c r="O5" s="362"/>
      <c r="P5" s="362"/>
    </row>
    <row r="6" spans="1:17" ht="8.25" customHeight="1" thickBot="1" x14ac:dyDescent="0.3">
      <c r="A6" s="1"/>
      <c r="B6" s="354"/>
      <c r="C6" s="354"/>
      <c r="D6" s="354"/>
      <c r="E6" s="354"/>
      <c r="F6" s="354"/>
      <c r="G6" s="354"/>
      <c r="H6" s="354"/>
      <c r="I6" s="1"/>
      <c r="J6" s="1"/>
      <c r="K6" s="1"/>
      <c r="L6" s="1"/>
      <c r="M6" s="1"/>
      <c r="N6" s="1"/>
      <c r="O6" s="1"/>
      <c r="P6" s="1"/>
    </row>
    <row r="7" spans="1:17" s="1" customFormat="1" ht="15.75" thickBot="1" x14ac:dyDescent="0.3">
      <c r="B7" s="363" t="s">
        <v>152</v>
      </c>
      <c r="C7" s="366"/>
      <c r="D7" s="366"/>
      <c r="E7" s="366"/>
      <c r="F7" s="367"/>
      <c r="I7" s="363" t="s">
        <v>153</v>
      </c>
      <c r="J7" s="364"/>
      <c r="K7" s="364"/>
      <c r="L7" s="364"/>
      <c r="M7" s="365"/>
      <c r="N7" s="368" t="s">
        <v>932</v>
      </c>
      <c r="O7" s="364"/>
      <c r="P7" s="365"/>
      <c r="Q7" s="4"/>
    </row>
    <row r="8" spans="1:17" hidden="1" x14ac:dyDescent="0.25">
      <c r="A8" s="252"/>
      <c r="B8" s="252"/>
      <c r="C8" s="252"/>
      <c r="D8" s="252"/>
      <c r="E8" s="252"/>
      <c r="F8" s="252"/>
      <c r="G8" s="252"/>
      <c r="H8" s="252"/>
      <c r="I8" s="252"/>
      <c r="J8" s="252"/>
      <c r="K8" s="252"/>
      <c r="L8" s="1"/>
      <c r="M8" s="1"/>
      <c r="N8" s="252"/>
      <c r="O8" s="1"/>
      <c r="P8" s="1"/>
    </row>
    <row r="9" spans="1:17" hidden="1" x14ac:dyDescent="0.25">
      <c r="A9" s="356" t="s">
        <v>152</v>
      </c>
      <c r="B9" s="357"/>
      <c r="C9" s="357"/>
      <c r="D9" s="358"/>
      <c r="E9" s="253"/>
      <c r="F9" s="253"/>
      <c r="G9" s="253"/>
      <c r="H9" s="359" t="s">
        <v>153</v>
      </c>
      <c r="I9" s="360"/>
      <c r="J9" s="360"/>
      <c r="K9" s="360"/>
      <c r="L9" s="360"/>
      <c r="M9" s="360"/>
      <c r="N9" s="358"/>
      <c r="O9" s="359" t="s">
        <v>154</v>
      </c>
      <c r="P9" s="357"/>
    </row>
    <row r="10" spans="1:17" x14ac:dyDescent="0.25">
      <c r="A10" s="254" t="s">
        <v>155</v>
      </c>
      <c r="B10" s="254"/>
      <c r="C10" s="255"/>
      <c r="D10" s="254"/>
      <c r="E10" s="256"/>
      <c r="F10" s="257"/>
      <c r="G10" s="258"/>
      <c r="H10" s="259"/>
      <c r="I10" s="260"/>
      <c r="J10" s="261"/>
      <c r="K10" s="262"/>
      <c r="L10" s="262"/>
      <c r="M10" s="263"/>
      <c r="N10" s="256"/>
      <c r="O10" s="254"/>
      <c r="P10" s="257"/>
    </row>
    <row r="11" spans="1:17" ht="34.5" thickBot="1" x14ac:dyDescent="0.3">
      <c r="A11" s="5" t="s">
        <v>168</v>
      </c>
      <c r="B11" s="5" t="s">
        <v>167</v>
      </c>
      <c r="C11" s="7" t="s">
        <v>923</v>
      </c>
      <c r="D11" s="25" t="s">
        <v>169</v>
      </c>
      <c r="E11" s="49" t="s">
        <v>924</v>
      </c>
      <c r="F11" s="6" t="s">
        <v>925</v>
      </c>
      <c r="G11" s="305" t="s">
        <v>171</v>
      </c>
      <c r="H11" s="177" t="s">
        <v>170</v>
      </c>
      <c r="I11" s="8" t="s">
        <v>909</v>
      </c>
      <c r="J11" s="5" t="s">
        <v>926</v>
      </c>
      <c r="K11" s="7" t="s">
        <v>169</v>
      </c>
      <c r="L11" s="7" t="s">
        <v>927</v>
      </c>
      <c r="M11" s="6" t="s">
        <v>928</v>
      </c>
      <c r="N11" s="49" t="s">
        <v>929</v>
      </c>
      <c r="O11" s="5" t="s">
        <v>930</v>
      </c>
      <c r="P11" s="50" t="s">
        <v>931</v>
      </c>
    </row>
    <row r="12" spans="1:17" ht="26.25" customHeight="1" thickBot="1" x14ac:dyDescent="0.3">
      <c r="A12" s="264">
        <f>'2-Lighting Equipment Entry'!A11</f>
        <v>0</v>
      </c>
      <c r="B12" s="265" t="str">
        <f>'2-Lighting Equipment Entry'!B11</f>
        <v/>
      </c>
      <c r="C12" s="266" t="str">
        <f t="shared" ref="C12:C22" si="0">IF(ISERROR(INDEX(Watts,MATCH(A12,Code,0))),"",INDEX(Watts,MATCH(A12,Code,0)))</f>
        <v/>
      </c>
      <c r="D12" s="267">
        <f>'2-Lighting Equipment Entry'!C11</f>
        <v>0</v>
      </c>
      <c r="E12" s="268" t="str">
        <f>IF(ISERROR(C12*D12/1000),"",C12*D12/1000)</f>
        <v/>
      </c>
      <c r="F12" s="269" t="str">
        <f t="shared" ref="F12:F22" si="1">IF(ISERROR(E12*G12),"",E12*G12)</f>
        <v/>
      </c>
      <c r="G12" s="306">
        <f>'2-Lighting Equipment Entry'!I11</f>
        <v>0</v>
      </c>
      <c r="H12" s="310">
        <f>'2-Lighting Equipment Entry'!D11</f>
        <v>0</v>
      </c>
      <c r="I12" s="307" t="str">
        <f>'2-Lighting Equipment Entry'!F11</f>
        <v/>
      </c>
      <c r="J12" s="270" t="str">
        <f>IF(ISERROR(IF(INDEX(Watts,MATCH(H12,Code,0))="N/A",'2-Lighting Equipment Entry'!G11,INDEX(Watts,MATCH(H12,Code,0)))),"",(IF(INDEX(Watts,MATCH(H12,Code,0))="N/A",'2-Lighting Equipment Entry'!G11,INDEX(Watts,MATCH(H12,Code,0)))))</f>
        <v/>
      </c>
      <c r="K12" s="267">
        <f>'2-Lighting Equipment Entry'!H11</f>
        <v>0</v>
      </c>
      <c r="L12" s="268" t="str">
        <f>IF(ISERROR(J12*K12/1000),"",J12*K12/1000)</f>
        <v/>
      </c>
      <c r="M12" s="269" t="str">
        <f>IF(ISERROR(L12*G12),"",L12*G12)</f>
        <v/>
      </c>
      <c r="N12" s="271" t="str">
        <f>IF(ISERROR(E12-L12),"",E12-L12)</f>
        <v/>
      </c>
      <c r="O12" s="272" t="str">
        <f>IF(ISERROR(F12-M12),"",F12-M12)</f>
        <v/>
      </c>
      <c r="P12" s="273" t="str">
        <f t="shared" ref="P12:P22" si="2">IF(ISERROR(12*N12*Demand+O12*Energy),"",12*N12*Demand+O12*Energy)</f>
        <v/>
      </c>
    </row>
    <row r="13" spans="1:17" ht="26.25" customHeight="1" thickBot="1" x14ac:dyDescent="0.3">
      <c r="A13" s="264">
        <f>'2-Lighting Equipment Entry'!A12</f>
        <v>0</v>
      </c>
      <c r="B13" s="274" t="str">
        <f>'2-Lighting Equipment Entry'!B12</f>
        <v/>
      </c>
      <c r="C13" s="275" t="str">
        <f t="shared" si="0"/>
        <v/>
      </c>
      <c r="D13" s="276">
        <f>'2-Lighting Equipment Entry'!C12</f>
        <v>0</v>
      </c>
      <c r="E13" s="193" t="str">
        <f>IF(ISERROR(C13*D13/1000),"",C13*D13/1000)</f>
        <v/>
      </c>
      <c r="F13" s="277" t="str">
        <f t="shared" si="1"/>
        <v/>
      </c>
      <c r="G13" s="306">
        <f>'2-Lighting Equipment Entry'!I12</f>
        <v>0</v>
      </c>
      <c r="H13" s="310">
        <f>'2-Lighting Equipment Entry'!D12</f>
        <v>0</v>
      </c>
      <c r="I13" s="308" t="str">
        <f>'2-Lighting Equipment Entry'!F12</f>
        <v/>
      </c>
      <c r="J13" s="191" t="str">
        <f>IF(ISERROR(IF(INDEX(Watts,MATCH(H13,Code,0))="N/A",'2-Lighting Equipment Entry'!G12,INDEX(Watts,MATCH(H13,Code,0)))),"",(IF(INDEX(Watts,MATCH(H13,Code,0))="N/A",'2-Lighting Equipment Entry'!G12,INDEX(Watts,MATCH(H13,Code,0)))))</f>
        <v/>
      </c>
      <c r="K13" s="276">
        <f>'2-Lighting Equipment Entry'!H12</f>
        <v>0</v>
      </c>
      <c r="L13" s="193" t="str">
        <f t="shared" ref="L13:L22" si="3">IF(ISERROR(J13*K13/1000),"",J13*K13/1000)</f>
        <v/>
      </c>
      <c r="M13" s="277" t="str">
        <f t="shared" ref="M13:M22" si="4">IF(ISERROR(L13*G13),"",L13*G13)</f>
        <v/>
      </c>
      <c r="N13" s="278" t="str">
        <f t="shared" ref="N13:N22" si="5">IF(ISERROR(E13-L13),"",E13-L13)</f>
        <v/>
      </c>
      <c r="O13" s="279" t="str">
        <f t="shared" ref="O13:O22" si="6">IF(ISERROR(F13-M13),"",F13-M13)</f>
        <v/>
      </c>
      <c r="P13" s="280" t="str">
        <f t="shared" si="2"/>
        <v/>
      </c>
    </row>
    <row r="14" spans="1:17" ht="26.25" customHeight="1" thickBot="1" x14ac:dyDescent="0.3">
      <c r="A14" s="264">
        <f>'2-Lighting Equipment Entry'!A13</f>
        <v>0</v>
      </c>
      <c r="B14" s="274" t="str">
        <f>'2-Lighting Equipment Entry'!B13</f>
        <v/>
      </c>
      <c r="C14" s="275" t="str">
        <f t="shared" si="0"/>
        <v/>
      </c>
      <c r="D14" s="276">
        <f>'2-Lighting Equipment Entry'!C13</f>
        <v>0</v>
      </c>
      <c r="E14" s="193" t="str">
        <f>IF(ISERROR(C14*D14/1000),"",C14*D14/1000)</f>
        <v/>
      </c>
      <c r="F14" s="277" t="str">
        <f t="shared" si="1"/>
        <v/>
      </c>
      <c r="G14" s="306">
        <f>'2-Lighting Equipment Entry'!I13</f>
        <v>0</v>
      </c>
      <c r="H14" s="310">
        <f>'2-Lighting Equipment Entry'!D13</f>
        <v>0</v>
      </c>
      <c r="I14" s="308" t="str">
        <f>'2-Lighting Equipment Entry'!F13</f>
        <v/>
      </c>
      <c r="J14" s="191" t="str">
        <f>IF(ISERROR(IF(INDEX(Watts,MATCH(H14,Code,0))="N/A",'2-Lighting Equipment Entry'!G13,INDEX(Watts,MATCH(H14,Code,0)))),"",(IF(INDEX(Watts,MATCH(H14,Code,0))="N/A",'2-Lighting Equipment Entry'!G13,INDEX(Watts,MATCH(H14,Code,0)))))</f>
        <v/>
      </c>
      <c r="K14" s="276">
        <f>'2-Lighting Equipment Entry'!H13</f>
        <v>0</v>
      </c>
      <c r="L14" s="193" t="str">
        <f t="shared" si="3"/>
        <v/>
      </c>
      <c r="M14" s="277" t="str">
        <f t="shared" si="4"/>
        <v/>
      </c>
      <c r="N14" s="278" t="str">
        <f t="shared" si="5"/>
        <v/>
      </c>
      <c r="O14" s="279" t="str">
        <f>IF(ISERROR(F14-M14),"",F14-M14)</f>
        <v/>
      </c>
      <c r="P14" s="280" t="str">
        <f t="shared" si="2"/>
        <v/>
      </c>
    </row>
    <row r="15" spans="1:17" ht="26.25" customHeight="1" thickBot="1" x14ac:dyDescent="0.3">
      <c r="A15" s="264">
        <f>'2-Lighting Equipment Entry'!A14</f>
        <v>0</v>
      </c>
      <c r="B15" s="274" t="str">
        <f>'2-Lighting Equipment Entry'!B14</f>
        <v/>
      </c>
      <c r="C15" s="275" t="str">
        <f t="shared" si="0"/>
        <v/>
      </c>
      <c r="D15" s="276">
        <f>'2-Lighting Equipment Entry'!C14</f>
        <v>0</v>
      </c>
      <c r="E15" s="193" t="str">
        <f t="shared" ref="E15:E22" si="7">IF(ISERROR(C15*D15/1000),"",C15*D15/1000)</f>
        <v/>
      </c>
      <c r="F15" s="277" t="str">
        <f t="shared" si="1"/>
        <v/>
      </c>
      <c r="G15" s="306">
        <f>'2-Lighting Equipment Entry'!I14</f>
        <v>0</v>
      </c>
      <c r="H15" s="310">
        <f>'2-Lighting Equipment Entry'!D14</f>
        <v>0</v>
      </c>
      <c r="I15" s="308" t="str">
        <f>'2-Lighting Equipment Entry'!F14</f>
        <v/>
      </c>
      <c r="J15" s="191" t="str">
        <f>IF(ISERROR(IF(INDEX(Watts,MATCH(H15,Code,0))="N/A",'2-Lighting Equipment Entry'!G14,INDEX(Watts,MATCH(H15,Code,0)))),"",(IF(INDEX(Watts,MATCH(H15,Code,0))="N/A",'2-Lighting Equipment Entry'!G14,INDEX(Watts,MATCH(H15,Code,0)))))</f>
        <v/>
      </c>
      <c r="K15" s="276">
        <f>'2-Lighting Equipment Entry'!H14</f>
        <v>0</v>
      </c>
      <c r="L15" s="193" t="str">
        <f t="shared" si="3"/>
        <v/>
      </c>
      <c r="M15" s="277" t="str">
        <f t="shared" si="4"/>
        <v/>
      </c>
      <c r="N15" s="278" t="str">
        <f t="shared" si="5"/>
        <v/>
      </c>
      <c r="O15" s="279" t="str">
        <f t="shared" si="6"/>
        <v/>
      </c>
      <c r="P15" s="280" t="str">
        <f t="shared" si="2"/>
        <v/>
      </c>
    </row>
    <row r="16" spans="1:17" ht="26.25" customHeight="1" thickBot="1" x14ac:dyDescent="0.3">
      <c r="A16" s="264">
        <f>'2-Lighting Equipment Entry'!A15</f>
        <v>0</v>
      </c>
      <c r="B16" s="274" t="str">
        <f>'2-Lighting Equipment Entry'!B15</f>
        <v/>
      </c>
      <c r="C16" s="275" t="str">
        <f t="shared" si="0"/>
        <v/>
      </c>
      <c r="D16" s="276">
        <f>'2-Lighting Equipment Entry'!C15</f>
        <v>0</v>
      </c>
      <c r="E16" s="193" t="str">
        <f t="shared" si="7"/>
        <v/>
      </c>
      <c r="F16" s="277" t="str">
        <f t="shared" si="1"/>
        <v/>
      </c>
      <c r="G16" s="306">
        <f>'2-Lighting Equipment Entry'!I15</f>
        <v>0</v>
      </c>
      <c r="H16" s="310">
        <f>'2-Lighting Equipment Entry'!D15</f>
        <v>0</v>
      </c>
      <c r="I16" s="308" t="str">
        <f>'2-Lighting Equipment Entry'!F15</f>
        <v/>
      </c>
      <c r="J16" s="191" t="str">
        <f>IF(ISERROR(IF(INDEX(Watts,MATCH(H16,Code,0))="N/A",'2-Lighting Equipment Entry'!G15,INDEX(Watts,MATCH(H16,Code,0)))),"",(IF(INDEX(Watts,MATCH(H16,Code,0))="N/A",'2-Lighting Equipment Entry'!G15,INDEX(Watts,MATCH(H16,Code,0)))))</f>
        <v/>
      </c>
      <c r="K16" s="276">
        <f>'2-Lighting Equipment Entry'!H15</f>
        <v>0</v>
      </c>
      <c r="L16" s="193" t="str">
        <f t="shared" si="3"/>
        <v/>
      </c>
      <c r="M16" s="277" t="str">
        <f t="shared" si="4"/>
        <v/>
      </c>
      <c r="N16" s="278" t="str">
        <f t="shared" si="5"/>
        <v/>
      </c>
      <c r="O16" s="279" t="str">
        <f t="shared" si="6"/>
        <v/>
      </c>
      <c r="P16" s="280" t="str">
        <f t="shared" si="2"/>
        <v/>
      </c>
    </row>
    <row r="17" spans="1:16" ht="26.25" customHeight="1" thickBot="1" x14ac:dyDescent="0.3">
      <c r="A17" s="264">
        <f>'2-Lighting Equipment Entry'!A16</f>
        <v>0</v>
      </c>
      <c r="B17" s="274" t="str">
        <f>'2-Lighting Equipment Entry'!B16</f>
        <v/>
      </c>
      <c r="C17" s="275" t="str">
        <f t="shared" si="0"/>
        <v/>
      </c>
      <c r="D17" s="276">
        <f>'2-Lighting Equipment Entry'!C16</f>
        <v>0</v>
      </c>
      <c r="E17" s="193" t="str">
        <f t="shared" si="7"/>
        <v/>
      </c>
      <c r="F17" s="277" t="str">
        <f t="shared" si="1"/>
        <v/>
      </c>
      <c r="G17" s="306">
        <f>'2-Lighting Equipment Entry'!I16</f>
        <v>0</v>
      </c>
      <c r="H17" s="310">
        <f>'2-Lighting Equipment Entry'!D16</f>
        <v>0</v>
      </c>
      <c r="I17" s="308" t="str">
        <f>'2-Lighting Equipment Entry'!F16</f>
        <v/>
      </c>
      <c r="J17" s="191" t="str">
        <f>IF(ISERROR(IF(INDEX(Watts,MATCH(H17,Code,0))="N/A",'2-Lighting Equipment Entry'!G16,INDEX(Watts,MATCH(H17,Code,0)))),"",(IF(INDEX(Watts,MATCH(H17,Code,0))="N/A",'2-Lighting Equipment Entry'!G16,INDEX(Watts,MATCH(H17,Code,0)))))</f>
        <v/>
      </c>
      <c r="K17" s="276">
        <f>'2-Lighting Equipment Entry'!H16</f>
        <v>0</v>
      </c>
      <c r="L17" s="193" t="str">
        <f t="shared" si="3"/>
        <v/>
      </c>
      <c r="M17" s="277" t="str">
        <f t="shared" si="4"/>
        <v/>
      </c>
      <c r="N17" s="278" t="str">
        <f t="shared" si="5"/>
        <v/>
      </c>
      <c r="O17" s="279" t="str">
        <f t="shared" si="6"/>
        <v/>
      </c>
      <c r="P17" s="280" t="str">
        <f t="shared" si="2"/>
        <v/>
      </c>
    </row>
    <row r="18" spans="1:16" ht="26.25" customHeight="1" thickBot="1" x14ac:dyDescent="0.3">
      <c r="A18" s="264">
        <f>'2-Lighting Equipment Entry'!A17</f>
        <v>0</v>
      </c>
      <c r="B18" s="274" t="str">
        <f>'2-Lighting Equipment Entry'!B17</f>
        <v/>
      </c>
      <c r="C18" s="275" t="str">
        <f t="shared" si="0"/>
        <v/>
      </c>
      <c r="D18" s="276">
        <f>'2-Lighting Equipment Entry'!C17</f>
        <v>0</v>
      </c>
      <c r="E18" s="193" t="str">
        <f t="shared" si="7"/>
        <v/>
      </c>
      <c r="F18" s="277" t="str">
        <f t="shared" si="1"/>
        <v/>
      </c>
      <c r="G18" s="306">
        <f>'2-Lighting Equipment Entry'!I17</f>
        <v>0</v>
      </c>
      <c r="H18" s="310">
        <f>'2-Lighting Equipment Entry'!D17</f>
        <v>0</v>
      </c>
      <c r="I18" s="308" t="str">
        <f>'2-Lighting Equipment Entry'!F17</f>
        <v/>
      </c>
      <c r="J18" s="191" t="str">
        <f>IF(ISERROR(IF(INDEX(Watts,MATCH(H18,Code,0))="N/A",'2-Lighting Equipment Entry'!G17,INDEX(Watts,MATCH(H18,Code,0)))),"",(IF(INDEX(Watts,MATCH(H18,Code,0))="N/A",'2-Lighting Equipment Entry'!G17,INDEX(Watts,MATCH(H18,Code,0)))))</f>
        <v/>
      </c>
      <c r="K18" s="276">
        <f>'2-Lighting Equipment Entry'!H17</f>
        <v>0</v>
      </c>
      <c r="L18" s="193" t="str">
        <f t="shared" si="3"/>
        <v/>
      </c>
      <c r="M18" s="277" t="str">
        <f t="shared" si="4"/>
        <v/>
      </c>
      <c r="N18" s="278" t="str">
        <f t="shared" si="5"/>
        <v/>
      </c>
      <c r="O18" s="279" t="str">
        <f t="shared" si="6"/>
        <v/>
      </c>
      <c r="P18" s="280" t="str">
        <f t="shared" si="2"/>
        <v/>
      </c>
    </row>
    <row r="19" spans="1:16" ht="26.25" customHeight="1" thickBot="1" x14ac:dyDescent="0.3">
      <c r="A19" s="264">
        <f>'2-Lighting Equipment Entry'!A18</f>
        <v>0</v>
      </c>
      <c r="B19" s="274" t="str">
        <f>'2-Lighting Equipment Entry'!B18</f>
        <v/>
      </c>
      <c r="C19" s="275" t="str">
        <f t="shared" si="0"/>
        <v/>
      </c>
      <c r="D19" s="276">
        <f>'2-Lighting Equipment Entry'!C18</f>
        <v>0</v>
      </c>
      <c r="E19" s="193" t="str">
        <f t="shared" si="7"/>
        <v/>
      </c>
      <c r="F19" s="277" t="str">
        <f t="shared" si="1"/>
        <v/>
      </c>
      <c r="G19" s="306">
        <f>'2-Lighting Equipment Entry'!I18</f>
        <v>0</v>
      </c>
      <c r="H19" s="310">
        <f>'2-Lighting Equipment Entry'!D18</f>
        <v>0</v>
      </c>
      <c r="I19" s="308" t="str">
        <f>'2-Lighting Equipment Entry'!F18</f>
        <v/>
      </c>
      <c r="J19" s="191" t="str">
        <f>IF(ISERROR(IF(INDEX(Watts,MATCH(H19,Code,0))="N/A",'2-Lighting Equipment Entry'!G18,INDEX(Watts,MATCH(H19,Code,0)))),"",(IF(INDEX(Watts,MATCH(H19,Code,0))="N/A",'2-Lighting Equipment Entry'!G18,INDEX(Watts,MATCH(H19,Code,0)))))</f>
        <v/>
      </c>
      <c r="K19" s="276">
        <f>'2-Lighting Equipment Entry'!H18</f>
        <v>0</v>
      </c>
      <c r="L19" s="193" t="str">
        <f t="shared" si="3"/>
        <v/>
      </c>
      <c r="M19" s="277" t="str">
        <f t="shared" si="4"/>
        <v/>
      </c>
      <c r="N19" s="278" t="str">
        <f t="shared" si="5"/>
        <v/>
      </c>
      <c r="O19" s="279" t="str">
        <f t="shared" si="6"/>
        <v/>
      </c>
      <c r="P19" s="280" t="str">
        <f t="shared" si="2"/>
        <v/>
      </c>
    </row>
    <row r="20" spans="1:16" ht="26.25" customHeight="1" thickBot="1" x14ac:dyDescent="0.3">
      <c r="A20" s="264">
        <f>'2-Lighting Equipment Entry'!A19</f>
        <v>0</v>
      </c>
      <c r="B20" s="274" t="str">
        <f>'2-Lighting Equipment Entry'!B19</f>
        <v/>
      </c>
      <c r="C20" s="275" t="str">
        <f t="shared" si="0"/>
        <v/>
      </c>
      <c r="D20" s="276">
        <f>'2-Lighting Equipment Entry'!C19</f>
        <v>0</v>
      </c>
      <c r="E20" s="193" t="str">
        <f t="shared" si="7"/>
        <v/>
      </c>
      <c r="F20" s="277" t="str">
        <f t="shared" si="1"/>
        <v/>
      </c>
      <c r="G20" s="306">
        <f>'2-Lighting Equipment Entry'!I19</f>
        <v>0</v>
      </c>
      <c r="H20" s="310">
        <f>'2-Lighting Equipment Entry'!D19</f>
        <v>0</v>
      </c>
      <c r="I20" s="308" t="str">
        <f>'2-Lighting Equipment Entry'!F19</f>
        <v/>
      </c>
      <c r="J20" s="191" t="str">
        <f>IF(ISERROR(IF(INDEX(Watts,MATCH(H20,Code,0))="N/A",'2-Lighting Equipment Entry'!G19,INDEX(Watts,MATCH(H20,Code,0)))),"",(IF(INDEX(Watts,MATCH(H20,Code,0))="N/A",'2-Lighting Equipment Entry'!G19,INDEX(Watts,MATCH(H20,Code,0)))))</f>
        <v/>
      </c>
      <c r="K20" s="276">
        <f>'2-Lighting Equipment Entry'!H19</f>
        <v>0</v>
      </c>
      <c r="L20" s="193" t="str">
        <f t="shared" si="3"/>
        <v/>
      </c>
      <c r="M20" s="277" t="str">
        <f t="shared" si="4"/>
        <v/>
      </c>
      <c r="N20" s="278" t="str">
        <f t="shared" si="5"/>
        <v/>
      </c>
      <c r="O20" s="279" t="str">
        <f t="shared" si="6"/>
        <v/>
      </c>
      <c r="P20" s="280" t="str">
        <f t="shared" si="2"/>
        <v/>
      </c>
    </row>
    <row r="21" spans="1:16" ht="26.25" customHeight="1" thickBot="1" x14ac:dyDescent="0.3">
      <c r="A21" s="264">
        <f>'2-Lighting Equipment Entry'!A20</f>
        <v>0</v>
      </c>
      <c r="B21" s="274" t="str">
        <f>'2-Lighting Equipment Entry'!B20</f>
        <v/>
      </c>
      <c r="C21" s="275" t="str">
        <f t="shared" si="0"/>
        <v/>
      </c>
      <c r="D21" s="276">
        <f>'2-Lighting Equipment Entry'!C20</f>
        <v>0</v>
      </c>
      <c r="E21" s="193" t="str">
        <f t="shared" si="7"/>
        <v/>
      </c>
      <c r="F21" s="277" t="str">
        <f t="shared" si="1"/>
        <v/>
      </c>
      <c r="G21" s="306">
        <f>'2-Lighting Equipment Entry'!I20</f>
        <v>0</v>
      </c>
      <c r="H21" s="310">
        <f>'2-Lighting Equipment Entry'!D20</f>
        <v>0</v>
      </c>
      <c r="I21" s="308" t="str">
        <f>'2-Lighting Equipment Entry'!F20</f>
        <v/>
      </c>
      <c r="J21" s="191" t="str">
        <f>IF(ISERROR(IF(INDEX(Watts,MATCH(H21,Code,0))="N/A",'2-Lighting Equipment Entry'!G20,INDEX(Watts,MATCH(H21,Code,0)))),"",(IF(INDEX(Watts,MATCH(H21,Code,0))="N/A",'2-Lighting Equipment Entry'!G20,INDEX(Watts,MATCH(H21,Code,0)))))</f>
        <v/>
      </c>
      <c r="K21" s="276">
        <f>'2-Lighting Equipment Entry'!H20</f>
        <v>0</v>
      </c>
      <c r="L21" s="193" t="str">
        <f t="shared" si="3"/>
        <v/>
      </c>
      <c r="M21" s="277" t="str">
        <f t="shared" si="4"/>
        <v/>
      </c>
      <c r="N21" s="278" t="str">
        <f t="shared" si="5"/>
        <v/>
      </c>
      <c r="O21" s="279" t="str">
        <f t="shared" si="6"/>
        <v/>
      </c>
      <c r="P21" s="280" t="str">
        <f t="shared" si="2"/>
        <v/>
      </c>
    </row>
    <row r="22" spans="1:16" ht="26.25" customHeight="1" x14ac:dyDescent="0.25">
      <c r="A22" s="264">
        <f>'2-Lighting Equipment Entry'!A21</f>
        <v>0</v>
      </c>
      <c r="B22" s="274" t="str">
        <f>'2-Lighting Equipment Entry'!B21</f>
        <v/>
      </c>
      <c r="C22" s="275" t="str">
        <f t="shared" si="0"/>
        <v/>
      </c>
      <c r="D22" s="276">
        <f>'2-Lighting Equipment Entry'!C21</f>
        <v>0</v>
      </c>
      <c r="E22" s="193" t="str">
        <f t="shared" si="7"/>
        <v/>
      </c>
      <c r="F22" s="277" t="str">
        <f t="shared" si="1"/>
        <v/>
      </c>
      <c r="G22" s="306">
        <f>'2-Lighting Equipment Entry'!I21</f>
        <v>0</v>
      </c>
      <c r="H22" s="310">
        <f>'2-Lighting Equipment Entry'!D21</f>
        <v>0</v>
      </c>
      <c r="I22" s="308" t="str">
        <f>'2-Lighting Equipment Entry'!F21</f>
        <v/>
      </c>
      <c r="J22" s="191" t="str">
        <f>IF(ISERROR(IF(INDEX(Watts,MATCH(H22,Code,0))="N/A",'2-Lighting Equipment Entry'!G21,INDEX(Watts,MATCH(H22,Code,0)))),"",(IF(INDEX(Watts,MATCH(H22,Code,0))="N/A",'2-Lighting Equipment Entry'!G21,INDEX(Watts,MATCH(H22,Code,0)))))</f>
        <v/>
      </c>
      <c r="K22" s="276">
        <f>'2-Lighting Equipment Entry'!H21</f>
        <v>0</v>
      </c>
      <c r="L22" s="193" t="str">
        <f t="shared" si="3"/>
        <v/>
      </c>
      <c r="M22" s="277" t="str">
        <f t="shared" si="4"/>
        <v/>
      </c>
      <c r="N22" s="278" t="str">
        <f t="shared" si="5"/>
        <v/>
      </c>
      <c r="O22" s="279" t="str">
        <f t="shared" si="6"/>
        <v/>
      </c>
      <c r="P22" s="280" t="str">
        <f t="shared" si="2"/>
        <v/>
      </c>
    </row>
    <row r="23" spans="1:16" ht="24" customHeight="1" thickBot="1" x14ac:dyDescent="0.3">
      <c r="D23" s="196" t="s">
        <v>941</v>
      </c>
      <c r="E23" s="197">
        <f>SUM(E12:E22)</f>
        <v>0</v>
      </c>
      <c r="F23" s="198">
        <f>SUM(F12:F22)</f>
        <v>0</v>
      </c>
      <c r="K23" s="196" t="s">
        <v>942</v>
      </c>
      <c r="L23" s="199">
        <f>SUM(L12:L22)</f>
        <v>0</v>
      </c>
      <c r="M23" s="200">
        <f>SUM(M12:M22)</f>
        <v>0</v>
      </c>
      <c r="N23" s="199">
        <f>SUM(N12:N22)</f>
        <v>0</v>
      </c>
      <c r="O23" s="200">
        <f>SUM(O12:O22)</f>
        <v>0</v>
      </c>
    </row>
    <row r="24" spans="1:16" ht="24" customHeight="1" thickBot="1" x14ac:dyDescent="0.3">
      <c r="D24" s="196" t="s">
        <v>940</v>
      </c>
      <c r="E24" s="370">
        <f>E23*12*Demand+F23*Energy</f>
        <v>0</v>
      </c>
      <c r="F24" s="371"/>
      <c r="K24" s="196" t="s">
        <v>944</v>
      </c>
      <c r="L24" s="370">
        <f>L23*12*Demand+M23*Energy</f>
        <v>0</v>
      </c>
      <c r="M24" s="371"/>
    </row>
    <row r="25" spans="1:16" ht="9.9499999999999993" customHeight="1" thickBot="1" x14ac:dyDescent="0.3">
      <c r="H25" s="309" t="str">
        <f>""</f>
        <v/>
      </c>
    </row>
    <row r="26" spans="1:16" ht="24" customHeight="1" thickBot="1" x14ac:dyDescent="0.3">
      <c r="D26" s="68"/>
      <c r="E26" s="369"/>
      <c r="F26" s="369"/>
      <c r="N26" s="196" t="s">
        <v>943</v>
      </c>
      <c r="O26" s="370">
        <f>E24-L24</f>
        <v>0</v>
      </c>
      <c r="P26" s="371"/>
    </row>
    <row r="27" spans="1:16" x14ac:dyDescent="0.25">
      <c r="E27" s="67"/>
    </row>
    <row r="28" spans="1:16" x14ac:dyDescent="0.25">
      <c r="E28" s="67"/>
      <c r="N28" s="153" t="s">
        <v>1244</v>
      </c>
      <c r="O28" s="335">
        <f>CustomerName</f>
        <v>0</v>
      </c>
      <c r="P28" s="335"/>
    </row>
    <row r="29" spans="1:16" x14ac:dyDescent="0.25">
      <c r="N29" s="153" t="s">
        <v>1245</v>
      </c>
      <c r="O29" s="333">
        <f ca="1">TODAY()</f>
        <v>45762</v>
      </c>
      <c r="P29" s="333"/>
    </row>
    <row r="98" spans="256:256" x14ac:dyDescent="0.25">
      <c r="IV98">
        <f>VLOOKUP("Node1",QuestionTable,6,0)</f>
        <v>0</v>
      </c>
    </row>
  </sheetData>
  <mergeCells count="15">
    <mergeCell ref="E26:F26"/>
    <mergeCell ref="O26:P26"/>
    <mergeCell ref="E24:F24"/>
    <mergeCell ref="L24:M24"/>
    <mergeCell ref="O29:P29"/>
    <mergeCell ref="O28:P28"/>
    <mergeCell ref="A9:D9"/>
    <mergeCell ref="H9:N9"/>
    <mergeCell ref="A1:P1"/>
    <mergeCell ref="A5:P5"/>
    <mergeCell ref="B6:H6"/>
    <mergeCell ref="I7:M7"/>
    <mergeCell ref="B7:F7"/>
    <mergeCell ref="N7:P7"/>
    <mergeCell ref="O9:P9"/>
  </mergeCells>
  <phoneticPr fontId="12" type="noConversion"/>
  <conditionalFormatting sqref="A12:A22 D12:D22 J12:K22 G12:G22">
    <cfRule type="cellIs" dxfId="9" priority="1" stopIfTrue="1" operator="equal">
      <formula>0</formula>
    </cfRule>
  </conditionalFormatting>
  <pageMargins left="0.5" right="0.5" top="0.5" bottom="0.5" header="0.5" footer="0.5"/>
  <pageSetup scale="76" orientation="landscape" r:id="rId1"/>
  <headerFooter alignWithMargins="0"/>
  <colBreaks count="1" manualBreakCount="1">
    <brk id="17" max="1048575" man="1"/>
  </col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4">
    <pageSetUpPr fitToPage="1"/>
  </sheetPr>
  <dimension ref="A1:IV99"/>
  <sheetViews>
    <sheetView zoomScaleNormal="100" zoomScalePageLayoutView="85" workbookViewId="0">
      <selection activeCell="I59" sqref="I59:L59"/>
    </sheetView>
  </sheetViews>
  <sheetFormatPr defaultColWidth="9.140625" defaultRowHeight="11.25" x14ac:dyDescent="0.2"/>
  <cols>
    <col min="1" max="1" width="3.42578125" style="1" customWidth="1"/>
    <col min="2" max="2" width="28.42578125" style="1" customWidth="1"/>
    <col min="3" max="3" width="14.5703125" style="1" customWidth="1"/>
    <col min="4" max="4" width="14.28515625" style="1" customWidth="1"/>
    <col min="5" max="5" width="7.7109375" style="1" customWidth="1"/>
    <col min="6" max="6" width="14.28515625" style="1" customWidth="1"/>
    <col min="7" max="7" width="12.85546875" style="1" customWidth="1"/>
    <col min="8" max="8" width="7.7109375" style="1" customWidth="1"/>
    <col min="9" max="9" width="12.85546875" style="1" customWidth="1"/>
    <col min="10" max="10" width="18.140625" style="1" customWidth="1"/>
    <col min="11" max="12" width="11.7109375" style="1" customWidth="1"/>
    <col min="13" max="254" width="9.140625" style="1"/>
    <col min="255" max="16384" width="9.140625" style="65"/>
  </cols>
  <sheetData>
    <row r="1" spans="1:255" ht="12" customHeight="1" x14ac:dyDescent="0.2">
      <c r="A1" s="372" t="s">
        <v>921</v>
      </c>
      <c r="B1" s="372"/>
      <c r="C1" s="372"/>
      <c r="D1" s="372"/>
      <c r="E1" s="372"/>
      <c r="F1" s="372"/>
      <c r="G1" s="372"/>
      <c r="H1" s="372"/>
      <c r="I1" s="372"/>
      <c r="J1" s="372"/>
      <c r="K1" s="372"/>
      <c r="L1" s="372"/>
      <c r="M1" s="2"/>
      <c r="N1" s="2"/>
      <c r="O1" s="2"/>
      <c r="P1" s="2"/>
      <c r="Q1" s="2"/>
      <c r="R1" s="2"/>
      <c r="S1" s="2"/>
      <c r="T1" s="2"/>
      <c r="U1" s="2"/>
      <c r="V1" s="2"/>
      <c r="W1" s="2"/>
      <c r="X1" s="2"/>
      <c r="Y1" s="2"/>
      <c r="Z1" s="2"/>
      <c r="AA1" s="2"/>
      <c r="AB1" s="3"/>
      <c r="AC1" s="3"/>
      <c r="AD1" s="3"/>
      <c r="AE1" s="3"/>
      <c r="AF1" s="3"/>
      <c r="AG1" s="3"/>
      <c r="AH1" s="3"/>
      <c r="AI1" s="3"/>
      <c r="AJ1" s="3"/>
      <c r="AK1" s="3"/>
      <c r="AL1" s="3"/>
      <c r="AM1" s="3"/>
      <c r="AN1" s="3"/>
      <c r="AO1" s="3"/>
      <c r="AP1" s="3"/>
      <c r="AQ1" s="3"/>
      <c r="AR1" s="3"/>
      <c r="AS1" s="3"/>
      <c r="AT1" s="3"/>
      <c r="AU1" s="3"/>
      <c r="IU1" s="1"/>
    </row>
    <row r="2" spans="1:255" x14ac:dyDescent="0.2">
      <c r="J2" s="1" t="s">
        <v>1048</v>
      </c>
      <c r="K2" s="128">
        <v>41683</v>
      </c>
      <c r="IU2" s="1"/>
    </row>
    <row r="3" spans="1:255" ht="14.1" customHeight="1" x14ac:dyDescent="0.2">
      <c r="A3" s="373" t="s">
        <v>150</v>
      </c>
      <c r="B3" s="373"/>
      <c r="C3" s="373"/>
      <c r="D3" s="373"/>
      <c r="E3" s="373"/>
      <c r="F3" s="373"/>
      <c r="G3" s="373"/>
      <c r="H3" s="373"/>
      <c r="I3" s="373"/>
      <c r="J3" s="373"/>
      <c r="K3" s="373"/>
      <c r="L3" s="373"/>
      <c r="IU3" s="1"/>
    </row>
    <row r="4" spans="1:255" ht="9.9499999999999993" customHeight="1" x14ac:dyDescent="0.2">
      <c r="IU4" s="1"/>
    </row>
    <row r="5" spans="1:255" x14ac:dyDescent="0.2">
      <c r="A5" s="1" t="s">
        <v>151</v>
      </c>
      <c r="F5" s="27" t="s">
        <v>937</v>
      </c>
      <c r="G5" s="64" t="s">
        <v>936</v>
      </c>
      <c r="IU5" s="1"/>
    </row>
    <row r="6" spans="1:255" x14ac:dyDescent="0.2">
      <c r="B6" s="355"/>
      <c r="C6" s="355"/>
      <c r="D6" s="355"/>
      <c r="IU6" s="1"/>
    </row>
    <row r="7" spans="1:255" ht="9.9499999999999993" customHeight="1" thickBot="1" x14ac:dyDescent="0.25">
      <c r="IU7" s="1"/>
    </row>
    <row r="8" spans="1:255" ht="19.5" customHeight="1" x14ac:dyDescent="0.2">
      <c r="A8" s="374" t="s">
        <v>1252</v>
      </c>
      <c r="B8" s="375"/>
      <c r="C8" s="376"/>
      <c r="D8" s="377" t="s">
        <v>1255</v>
      </c>
      <c r="E8" s="379"/>
      <c r="F8" s="374" t="s">
        <v>1256</v>
      </c>
      <c r="G8" s="375"/>
      <c r="H8" s="375"/>
      <c r="I8" s="375"/>
      <c r="J8" s="375"/>
      <c r="K8" s="377" t="s">
        <v>1157</v>
      </c>
      <c r="L8" s="378"/>
      <c r="M8" s="4"/>
      <c r="IU8" s="1"/>
    </row>
    <row r="9" spans="1:255" ht="20.25" customHeight="1" x14ac:dyDescent="0.2">
      <c r="A9" s="382" t="s">
        <v>155</v>
      </c>
      <c r="B9" s="383"/>
      <c r="C9" s="38" t="s">
        <v>156</v>
      </c>
      <c r="D9" s="39" t="s">
        <v>157</v>
      </c>
      <c r="E9" s="14" t="s">
        <v>158</v>
      </c>
      <c r="F9" s="39" t="s">
        <v>159</v>
      </c>
      <c r="G9" s="37" t="s">
        <v>160</v>
      </c>
      <c r="H9" s="37" t="s">
        <v>161</v>
      </c>
      <c r="I9" s="37" t="s">
        <v>162</v>
      </c>
      <c r="J9" s="14" t="s">
        <v>163</v>
      </c>
      <c r="K9" s="176" t="s">
        <v>164</v>
      </c>
      <c r="L9" s="176" t="s">
        <v>165</v>
      </c>
      <c r="IU9" s="1"/>
    </row>
    <row r="10" spans="1:255" s="169" customFormat="1" ht="34.5" thickBot="1" x14ac:dyDescent="0.3">
      <c r="A10" s="380" t="s">
        <v>1259</v>
      </c>
      <c r="B10" s="381"/>
      <c r="C10" s="6" t="s">
        <v>1253</v>
      </c>
      <c r="D10" s="166" t="s">
        <v>1258</v>
      </c>
      <c r="E10" s="171" t="s">
        <v>169</v>
      </c>
      <c r="F10" s="166" t="s">
        <v>1258</v>
      </c>
      <c r="G10" s="46" t="s">
        <v>1254</v>
      </c>
      <c r="H10" s="46" t="s">
        <v>169</v>
      </c>
      <c r="I10" s="46" t="s">
        <v>1348</v>
      </c>
      <c r="J10" s="171" t="s">
        <v>1260</v>
      </c>
      <c r="K10" s="175" t="s">
        <v>172</v>
      </c>
      <c r="L10" s="175" t="s">
        <v>1257</v>
      </c>
      <c r="M10" s="168"/>
      <c r="N10" s="168"/>
      <c r="O10" s="168"/>
      <c r="P10" s="168"/>
      <c r="Q10" s="168"/>
      <c r="R10" s="168"/>
      <c r="S10" s="168"/>
      <c r="T10" s="168"/>
      <c r="U10" s="168"/>
      <c r="V10" s="168"/>
      <c r="W10" s="168"/>
      <c r="X10" s="168"/>
      <c r="Y10" s="168"/>
      <c r="Z10" s="168"/>
      <c r="AA10" s="168"/>
      <c r="AB10" s="168"/>
      <c r="AC10" s="168"/>
      <c r="AD10" s="168"/>
      <c r="AE10" s="168"/>
      <c r="AF10" s="168"/>
      <c r="AG10" s="168"/>
      <c r="AH10" s="168"/>
      <c r="AI10" s="168"/>
      <c r="AJ10" s="168"/>
      <c r="AK10" s="168"/>
      <c r="AL10" s="168"/>
      <c r="AM10" s="168"/>
      <c r="AN10" s="168"/>
      <c r="AO10" s="168"/>
      <c r="AP10" s="168"/>
      <c r="AQ10" s="168"/>
      <c r="AR10" s="168"/>
      <c r="AS10" s="168"/>
      <c r="AT10" s="168"/>
      <c r="AU10" s="168"/>
      <c r="AV10" s="168"/>
      <c r="AW10" s="168"/>
      <c r="AX10" s="168"/>
      <c r="AY10" s="168"/>
      <c r="AZ10" s="168"/>
      <c r="BA10" s="168"/>
      <c r="BB10" s="168"/>
      <c r="BC10" s="168"/>
      <c r="BD10" s="168"/>
      <c r="BE10" s="168"/>
      <c r="BF10" s="168"/>
      <c r="BG10" s="168"/>
      <c r="BH10" s="168"/>
      <c r="BI10" s="168"/>
      <c r="BJ10" s="168"/>
      <c r="BK10" s="168"/>
      <c r="BL10" s="168"/>
      <c r="BM10" s="168"/>
      <c r="BN10" s="168"/>
      <c r="BO10" s="168"/>
      <c r="BP10" s="168"/>
      <c r="BQ10" s="168"/>
      <c r="BR10" s="168"/>
      <c r="BS10" s="168"/>
      <c r="BT10" s="168"/>
      <c r="BU10" s="168"/>
      <c r="BV10" s="168"/>
      <c r="BW10" s="168"/>
      <c r="BX10" s="168"/>
      <c r="BY10" s="168"/>
      <c r="BZ10" s="168"/>
      <c r="CA10" s="168"/>
      <c r="CB10" s="168"/>
      <c r="CC10" s="168"/>
      <c r="CD10" s="168"/>
      <c r="CE10" s="168"/>
      <c r="CF10" s="168"/>
      <c r="CG10" s="168"/>
      <c r="CH10" s="168"/>
      <c r="CI10" s="168"/>
      <c r="CJ10" s="168"/>
      <c r="CK10" s="168"/>
      <c r="CL10" s="168"/>
      <c r="CM10" s="168"/>
      <c r="CN10" s="168"/>
      <c r="CO10" s="168"/>
      <c r="CP10" s="168"/>
      <c r="CQ10" s="168"/>
      <c r="CR10" s="168"/>
      <c r="CS10" s="168"/>
      <c r="CT10" s="168"/>
      <c r="CU10" s="168"/>
      <c r="CV10" s="168"/>
      <c r="CW10" s="168"/>
      <c r="CX10" s="168"/>
      <c r="CY10" s="168"/>
      <c r="CZ10" s="168"/>
      <c r="DA10" s="168"/>
      <c r="DB10" s="168"/>
      <c r="DC10" s="168"/>
      <c r="DD10" s="168"/>
      <c r="DE10" s="168"/>
      <c r="DF10" s="168"/>
      <c r="DG10" s="168"/>
      <c r="DH10" s="168"/>
      <c r="DI10" s="168"/>
      <c r="DJ10" s="168"/>
      <c r="DK10" s="168"/>
      <c r="DL10" s="168"/>
      <c r="DM10" s="168"/>
      <c r="DN10" s="168"/>
      <c r="DO10" s="168"/>
      <c r="DP10" s="168"/>
      <c r="DQ10" s="168"/>
      <c r="DR10" s="168"/>
      <c r="DS10" s="168"/>
      <c r="DT10" s="168"/>
      <c r="DU10" s="168"/>
      <c r="DV10" s="168"/>
      <c r="DW10" s="168"/>
      <c r="DX10" s="168"/>
      <c r="DY10" s="168"/>
      <c r="DZ10" s="168"/>
      <c r="EA10" s="168"/>
      <c r="EB10" s="168"/>
      <c r="EC10" s="168"/>
      <c r="ED10" s="168"/>
      <c r="EE10" s="168"/>
      <c r="EF10" s="168"/>
      <c r="EG10" s="168"/>
      <c r="EH10" s="168"/>
      <c r="EI10" s="168"/>
      <c r="EJ10" s="168"/>
      <c r="EK10" s="168"/>
      <c r="EL10" s="168"/>
      <c r="EM10" s="168"/>
      <c r="EN10" s="168"/>
      <c r="EO10" s="168"/>
      <c r="EP10" s="168"/>
      <c r="EQ10" s="168"/>
      <c r="ER10" s="168"/>
      <c r="ES10" s="168"/>
      <c r="ET10" s="168"/>
      <c r="EU10" s="168"/>
      <c r="EV10" s="168"/>
      <c r="EW10" s="168"/>
      <c r="EX10" s="168"/>
      <c r="EY10" s="168"/>
      <c r="EZ10" s="168"/>
      <c r="FA10" s="168"/>
      <c r="FB10" s="168"/>
      <c r="FC10" s="168"/>
      <c r="FD10" s="168"/>
      <c r="FE10" s="168"/>
      <c r="FF10" s="168"/>
      <c r="FG10" s="168"/>
      <c r="FH10" s="168"/>
      <c r="FI10" s="168"/>
      <c r="FJ10" s="168"/>
      <c r="FK10" s="168"/>
      <c r="FL10" s="168"/>
      <c r="FM10" s="168"/>
      <c r="FN10" s="168"/>
      <c r="FO10" s="168"/>
      <c r="FP10" s="168"/>
      <c r="FQ10" s="168"/>
      <c r="FR10" s="168"/>
      <c r="FS10" s="168"/>
      <c r="FT10" s="168"/>
      <c r="FU10" s="168"/>
      <c r="FV10" s="168"/>
      <c r="FW10" s="168"/>
      <c r="FX10" s="168"/>
      <c r="FY10" s="168"/>
      <c r="FZ10" s="168"/>
      <c r="GA10" s="168"/>
      <c r="GB10" s="168"/>
      <c r="GC10" s="168"/>
      <c r="GD10" s="168"/>
      <c r="GE10" s="168"/>
      <c r="GF10" s="168"/>
      <c r="GG10" s="168"/>
      <c r="GH10" s="168"/>
      <c r="GI10" s="168"/>
      <c r="GJ10" s="168"/>
      <c r="GK10" s="168"/>
      <c r="GL10" s="168"/>
      <c r="GM10" s="168"/>
      <c r="GN10" s="168"/>
      <c r="GO10" s="168"/>
      <c r="GP10" s="168"/>
      <c r="GQ10" s="168"/>
      <c r="GR10" s="168"/>
      <c r="GS10" s="168"/>
      <c r="GT10" s="168"/>
      <c r="GU10" s="168"/>
      <c r="GV10" s="168"/>
      <c r="GW10" s="168"/>
      <c r="GX10" s="168"/>
      <c r="GY10" s="168"/>
      <c r="GZ10" s="168"/>
      <c r="HA10" s="168"/>
      <c r="HB10" s="168"/>
      <c r="HC10" s="168"/>
      <c r="HD10" s="168"/>
      <c r="HE10" s="168"/>
      <c r="HF10" s="168"/>
      <c r="HG10" s="168"/>
      <c r="HH10" s="168"/>
      <c r="HI10" s="168"/>
      <c r="HJ10" s="168"/>
      <c r="HK10" s="168"/>
      <c r="HL10" s="168"/>
      <c r="HM10" s="168"/>
      <c r="HN10" s="168"/>
      <c r="HO10" s="168"/>
      <c r="HP10" s="168"/>
      <c r="HQ10" s="168"/>
      <c r="HR10" s="168"/>
      <c r="HS10" s="168"/>
      <c r="HT10" s="168"/>
      <c r="HU10" s="168"/>
      <c r="HV10" s="168"/>
      <c r="HW10" s="168"/>
      <c r="HX10" s="168"/>
      <c r="HY10" s="168"/>
      <c r="HZ10" s="168"/>
      <c r="IA10" s="168"/>
      <c r="IB10" s="168"/>
      <c r="IC10" s="168"/>
      <c r="ID10" s="168"/>
      <c r="IE10" s="168"/>
      <c r="IF10" s="168"/>
      <c r="IG10" s="168"/>
      <c r="IH10" s="168"/>
      <c r="II10" s="168"/>
      <c r="IJ10" s="168"/>
      <c r="IK10" s="168"/>
      <c r="IL10" s="168"/>
      <c r="IM10" s="168"/>
      <c r="IN10" s="168"/>
      <c r="IO10" s="168"/>
      <c r="IP10" s="168"/>
      <c r="IQ10" s="168"/>
      <c r="IR10" s="168"/>
      <c r="IS10" s="168"/>
      <c r="IT10" s="168"/>
      <c r="IU10" s="168"/>
    </row>
    <row r="11" spans="1:255" ht="33.75" customHeight="1" x14ac:dyDescent="0.2">
      <c r="A11" s="204">
        <v>1</v>
      </c>
      <c r="B11" s="205" t="str">
        <f t="shared" ref="B11:B18" si="0">IF(ISERROR(INDEX(Description,MATCH(F11,Code,0))),"",INDEX(Description,MATCH(F11,Code,0)))</f>
        <v/>
      </c>
      <c r="C11" s="111"/>
      <c r="D11" s="170"/>
      <c r="E11" s="172"/>
      <c r="F11" s="170"/>
      <c r="G11" s="173"/>
      <c r="H11" s="173"/>
      <c r="I11" s="173"/>
      <c r="J11" s="124"/>
      <c r="K11" s="202" t="str">
        <f t="shared" ref="K11:K18" si="1">IF(ISERROR(INDEX(Rebate,MATCH(F11,Code,0))),"",INDEX(Rebate,MATCH(F11,Code,0)))</f>
        <v/>
      </c>
      <c r="L11" s="203" t="str">
        <f>IF('LED in Ref. Cases Savings'!P11&lt;0,"No Savings",IF(ISERROR(C11*K11),"",IF(C11*K11&gt;J11,J11,C11*K11)))</f>
        <v/>
      </c>
      <c r="IU11" s="1"/>
    </row>
    <row r="12" spans="1:255" ht="33.75" customHeight="1" x14ac:dyDescent="0.2">
      <c r="A12" s="206">
        <v>2</v>
      </c>
      <c r="B12" s="205" t="str">
        <f t="shared" si="0"/>
        <v/>
      </c>
      <c r="C12" s="112"/>
      <c r="D12" s="170"/>
      <c r="E12" s="117"/>
      <c r="F12" s="113"/>
      <c r="G12" s="115"/>
      <c r="H12" s="115"/>
      <c r="I12" s="115"/>
      <c r="J12" s="174"/>
      <c r="K12" s="202" t="str">
        <f t="shared" si="1"/>
        <v/>
      </c>
      <c r="L12" s="203" t="str">
        <f>IF('LED in Ref. Cases Savings'!P12&lt;0,"No Savings",IF(ISERROR(C12*K12),"",IF(C12*K12&gt;J12,J12,C12*K12)))</f>
        <v/>
      </c>
      <c r="IU12" s="1"/>
    </row>
    <row r="13" spans="1:255" ht="33.75" customHeight="1" x14ac:dyDescent="0.2">
      <c r="A13" s="206">
        <v>3</v>
      </c>
      <c r="B13" s="205" t="str">
        <f t="shared" si="0"/>
        <v/>
      </c>
      <c r="C13" s="112"/>
      <c r="D13" s="170"/>
      <c r="E13" s="117"/>
      <c r="F13" s="113"/>
      <c r="G13" s="115"/>
      <c r="H13" s="115"/>
      <c r="I13" s="115"/>
      <c r="J13" s="174"/>
      <c r="K13" s="202" t="str">
        <f t="shared" si="1"/>
        <v/>
      </c>
      <c r="L13" s="203" t="str">
        <f>IF('LED in Ref. Cases Savings'!P13&lt;0,"No Savings",IF(ISERROR(C13*K13),"",IF(C13*K13&gt;J13,J13,C13*K13)))</f>
        <v/>
      </c>
      <c r="IU13" s="1"/>
    </row>
    <row r="14" spans="1:255" ht="33.75" customHeight="1" x14ac:dyDescent="0.2">
      <c r="A14" s="206">
        <v>4</v>
      </c>
      <c r="B14" s="205" t="str">
        <f t="shared" si="0"/>
        <v/>
      </c>
      <c r="C14" s="112"/>
      <c r="D14" s="170"/>
      <c r="E14" s="117"/>
      <c r="F14" s="113"/>
      <c r="G14" s="115"/>
      <c r="H14" s="115"/>
      <c r="I14" s="115"/>
      <c r="J14" s="174"/>
      <c r="K14" s="202" t="str">
        <f t="shared" si="1"/>
        <v/>
      </c>
      <c r="L14" s="203" t="str">
        <f>IF('LED in Ref. Cases Savings'!P14&lt;0,"No Savings",IF(ISERROR(C14*K14),"",IF(C14*K14&gt;J14,J14,C14*K14)))</f>
        <v/>
      </c>
      <c r="IU14" s="1"/>
    </row>
    <row r="15" spans="1:255" ht="33.75" customHeight="1" x14ac:dyDescent="0.2">
      <c r="A15" s="206">
        <v>5</v>
      </c>
      <c r="B15" s="205" t="str">
        <f t="shared" si="0"/>
        <v/>
      </c>
      <c r="C15" s="112"/>
      <c r="D15" s="170"/>
      <c r="E15" s="117"/>
      <c r="F15" s="113"/>
      <c r="G15" s="115"/>
      <c r="H15" s="115"/>
      <c r="I15" s="115"/>
      <c r="J15" s="174"/>
      <c r="K15" s="202" t="str">
        <f t="shared" si="1"/>
        <v/>
      </c>
      <c r="L15" s="203" t="str">
        <f>IF('LED in Ref. Cases Savings'!P15&lt;0,"No Savings",IF(ISERROR(C15*K15),"",IF(C15*K15&gt;J15,J15,C15*K15)))</f>
        <v/>
      </c>
      <c r="IU15" s="1"/>
    </row>
    <row r="16" spans="1:255" ht="33.75" customHeight="1" x14ac:dyDescent="0.2">
      <c r="A16" s="206">
        <v>6</v>
      </c>
      <c r="B16" s="205" t="str">
        <f t="shared" si="0"/>
        <v/>
      </c>
      <c r="C16" s="112"/>
      <c r="D16" s="170"/>
      <c r="E16" s="117"/>
      <c r="F16" s="113"/>
      <c r="G16" s="115"/>
      <c r="H16" s="115"/>
      <c r="I16" s="115"/>
      <c r="J16" s="174"/>
      <c r="K16" s="202" t="str">
        <f t="shared" si="1"/>
        <v/>
      </c>
      <c r="L16" s="203" t="str">
        <f>IF('LED in Ref. Cases Savings'!P16&lt;0,"No Savings",IF(ISERROR(C16*K16),"",IF(C16*K16&gt;J16,J16,C16*K16)))</f>
        <v/>
      </c>
      <c r="IU16" s="1"/>
    </row>
    <row r="17" spans="1:255" ht="33.75" customHeight="1" x14ac:dyDescent="0.2">
      <c r="A17" s="206">
        <v>7</v>
      </c>
      <c r="B17" s="205" t="str">
        <f t="shared" si="0"/>
        <v/>
      </c>
      <c r="C17" s="112"/>
      <c r="D17" s="170"/>
      <c r="E17" s="117"/>
      <c r="F17" s="113"/>
      <c r="G17" s="115"/>
      <c r="H17" s="115"/>
      <c r="I17" s="115"/>
      <c r="J17" s="174"/>
      <c r="K17" s="202" t="str">
        <f t="shared" si="1"/>
        <v/>
      </c>
      <c r="L17" s="203" t="str">
        <f>IF('LED in Ref. Cases Savings'!P17&lt;0,"No Savings",IF(ISERROR(C17*K17),"",IF(C17*K17&gt;J17,J17,C17*K17)))</f>
        <v/>
      </c>
      <c r="IU17" s="1"/>
    </row>
    <row r="18" spans="1:255" ht="33.75" customHeight="1" x14ac:dyDescent="0.2">
      <c r="A18" s="206">
        <v>8</v>
      </c>
      <c r="B18" s="205" t="str">
        <f t="shared" si="0"/>
        <v/>
      </c>
      <c r="C18" s="112"/>
      <c r="D18" s="170"/>
      <c r="E18" s="117"/>
      <c r="F18" s="113"/>
      <c r="G18" s="115"/>
      <c r="H18" s="115"/>
      <c r="I18" s="115"/>
      <c r="J18" s="174"/>
      <c r="K18" s="202" t="str">
        <f t="shared" si="1"/>
        <v/>
      </c>
      <c r="L18" s="203" t="str">
        <f>IF('LED in Ref. Cases Savings'!P18&lt;0,"No Savings",IF(ISERROR(C18*K18),"",IF(C18*K18&gt;J18,J18,C18*K18)))</f>
        <v/>
      </c>
      <c r="IU18" s="1"/>
    </row>
    <row r="19" spans="1:255" ht="33.75" customHeight="1" x14ac:dyDescent="0.25">
      <c r="A19" s="388" t="s">
        <v>938</v>
      </c>
      <c r="B19" s="389"/>
      <c r="C19" s="389"/>
      <c r="D19" s="389"/>
      <c r="E19" s="389"/>
      <c r="H19" s="40" t="s">
        <v>1261</v>
      </c>
      <c r="I19" s="40"/>
      <c r="J19"/>
      <c r="K19" s="390">
        <f>SUM(L11:L18)</f>
        <v>0</v>
      </c>
      <c r="L19" s="391"/>
    </row>
    <row r="20" spans="1:255" ht="6.75" customHeight="1" thickBot="1" x14ac:dyDescent="0.3">
      <c r="A20" s="392"/>
      <c r="B20" s="392"/>
      <c r="C20" s="392"/>
      <c r="D20" s="392"/>
      <c r="E20" s="392"/>
      <c r="F20" s="392"/>
      <c r="G20" s="392"/>
      <c r="H20" s="392"/>
      <c r="I20" s="325"/>
      <c r="J20" s="325"/>
      <c r="IU20" s="1"/>
    </row>
    <row r="21" spans="1:255" ht="14.25" customHeight="1" thickBot="1" x14ac:dyDescent="0.25">
      <c r="A21" s="4" t="s">
        <v>1357</v>
      </c>
      <c r="F21" s="19"/>
      <c r="H21" s="136"/>
      <c r="I21" s="393" t="s">
        <v>1262</v>
      </c>
      <c r="J21" s="394"/>
      <c r="K21" s="399">
        <f>'2-Lighting Equipment Entry'!M24</f>
        <v>0</v>
      </c>
      <c r="L21" s="400"/>
      <c r="IU21" s="1"/>
    </row>
    <row r="22" spans="1:255" ht="14.25" customHeight="1" thickBot="1" x14ac:dyDescent="0.3">
      <c r="A22" s="384" t="s">
        <v>1160</v>
      </c>
      <c r="B22" s="385"/>
      <c r="C22" s="236" t="s">
        <v>1164</v>
      </c>
      <c r="D22"/>
      <c r="E22" s="19"/>
      <c r="F22" s="19"/>
      <c r="G22" s="136"/>
      <c r="H22" s="136"/>
      <c r="I22" s="395"/>
      <c r="J22" s="396"/>
      <c r="K22" s="401"/>
      <c r="L22" s="402"/>
      <c r="IU22" s="1"/>
    </row>
    <row r="23" spans="1:255" ht="14.25" customHeight="1" thickBot="1" x14ac:dyDescent="0.3">
      <c r="A23" s="386" t="s">
        <v>1358</v>
      </c>
      <c r="B23" s="387"/>
      <c r="C23" s="235">
        <v>6205</v>
      </c>
      <c r="D23"/>
      <c r="E23"/>
      <c r="F23"/>
      <c r="G23"/>
      <c r="H23" s="136"/>
      <c r="I23" s="395"/>
      <c r="J23" s="396"/>
      <c r="K23" s="401"/>
      <c r="L23" s="402"/>
      <c r="IU23" s="1"/>
    </row>
    <row r="24" spans="1:255" ht="14.25" customHeight="1" x14ac:dyDescent="0.25">
      <c r="A24"/>
      <c r="B24"/>
      <c r="C24"/>
      <c r="D24"/>
      <c r="E24"/>
      <c r="F24"/>
      <c r="G24"/>
      <c r="H24" s="136"/>
      <c r="I24" s="395"/>
      <c r="J24" s="396"/>
      <c r="K24" s="401"/>
      <c r="L24" s="402"/>
      <c r="IU24" s="1"/>
    </row>
    <row r="25" spans="1:255" ht="14.25" customHeight="1" thickBot="1" x14ac:dyDescent="0.3">
      <c r="A25"/>
      <c r="B25"/>
      <c r="C25"/>
      <c r="D25"/>
      <c r="E25"/>
      <c r="F25"/>
      <c r="G25"/>
      <c r="I25" s="397"/>
      <c r="J25" s="398"/>
      <c r="K25" s="403"/>
      <c r="L25" s="404"/>
      <c r="IU25" s="1"/>
    </row>
    <row r="26" spans="1:255" ht="12" customHeight="1" x14ac:dyDescent="0.25">
      <c r="A26"/>
      <c r="B26"/>
      <c r="C26"/>
      <c r="D26"/>
      <c r="E26"/>
      <c r="F26"/>
      <c r="G26"/>
      <c r="IU26" s="1"/>
    </row>
    <row r="27" spans="1:255" ht="12" customHeight="1" x14ac:dyDescent="0.25">
      <c r="A27"/>
      <c r="B27" s="184"/>
      <c r="C27" s="19"/>
      <c r="D27"/>
      <c r="E27"/>
      <c r="F27"/>
      <c r="G27"/>
      <c r="J27" s="184" t="s">
        <v>1244</v>
      </c>
      <c r="K27" s="335">
        <f>CustomerName</f>
        <v>0</v>
      </c>
      <c r="L27" s="335"/>
      <c r="IU27" s="1"/>
    </row>
    <row r="28" spans="1:255" ht="15" x14ac:dyDescent="0.25">
      <c r="A28"/>
      <c r="B28" s="184"/>
      <c r="C28" s="151"/>
      <c r="D28"/>
      <c r="E28"/>
      <c r="F28"/>
      <c r="G28"/>
      <c r="J28" s="184" t="s">
        <v>1245</v>
      </c>
      <c r="K28" s="333">
        <f ca="1">TODAY()</f>
        <v>45762</v>
      </c>
      <c r="L28" s="333"/>
      <c r="IU28" s="1"/>
    </row>
    <row r="29" spans="1:255" ht="15" x14ac:dyDescent="0.25">
      <c r="A29"/>
      <c r="B29"/>
      <c r="C29"/>
      <c r="D29"/>
      <c r="E29"/>
      <c r="F29"/>
      <c r="G29"/>
      <c r="IU29" s="1"/>
    </row>
    <row r="30" spans="1:255" ht="15" x14ac:dyDescent="0.25">
      <c r="A30"/>
      <c r="B30"/>
      <c r="C30"/>
      <c r="D30"/>
      <c r="E30"/>
      <c r="F30"/>
      <c r="G30"/>
      <c r="IU30" s="1"/>
    </row>
    <row r="78" spans="255:255" x14ac:dyDescent="0.2">
      <c r="IU78" s="65">
        <f>VLOOKUP("Node1",QuestionTable,6,0)</f>
        <v>0</v>
      </c>
    </row>
    <row r="84" spans="255:255" x14ac:dyDescent="0.2">
      <c r="IU84" s="65" t="e">
        <f>VLOOKUP("Result487",ResultTable,2,0)</f>
        <v>#N/A</v>
      </c>
    </row>
    <row r="86" spans="255:255" x14ac:dyDescent="0.2">
      <c r="IU86" s="65">
        <f>VLOOKUP("Result282",ResultTable,2,0)</f>
        <v>130</v>
      </c>
    </row>
    <row r="96" spans="255:255" x14ac:dyDescent="0.2">
      <c r="IU96" s="65">
        <f>VLOOKUP("Node1",QuestionTable,6,0)</f>
        <v>0</v>
      </c>
    </row>
    <row r="99" spans="256:256" x14ac:dyDescent="0.2">
      <c r="IV99" s="65">
        <f>VLOOKUP("Node1",QuestionTable,6,0)</f>
        <v>0</v>
      </c>
    </row>
  </sheetData>
  <mergeCells count="18">
    <mergeCell ref="A10:B10"/>
    <mergeCell ref="A9:B9"/>
    <mergeCell ref="A22:B22"/>
    <mergeCell ref="A23:B23"/>
    <mergeCell ref="K28:L28"/>
    <mergeCell ref="K27:L27"/>
    <mergeCell ref="A19:E19"/>
    <mergeCell ref="K19:L19"/>
    <mergeCell ref="A20:J20"/>
    <mergeCell ref="I21:J25"/>
    <mergeCell ref="K21:L25"/>
    <mergeCell ref="A1:L1"/>
    <mergeCell ref="A3:L3"/>
    <mergeCell ref="B6:D6"/>
    <mergeCell ref="A8:C8"/>
    <mergeCell ref="K8:L8"/>
    <mergeCell ref="D8:E8"/>
    <mergeCell ref="F8:J8"/>
  </mergeCells>
  <conditionalFormatting sqref="K11:K18">
    <cfRule type="expression" dxfId="8" priority="4" stopIfTrue="1">
      <formula>ISERROR(K11)</formula>
    </cfRule>
  </conditionalFormatting>
  <conditionalFormatting sqref="F17">
    <cfRule type="cellIs" dxfId="7" priority="3" stopIfTrue="1" operator="between">
      <formula>1499</formula>
      <formula>1502</formula>
    </cfRule>
  </conditionalFormatting>
  <conditionalFormatting sqref="G5">
    <cfRule type="cellIs" dxfId="6" priority="1" stopIfTrue="1" operator="equal">
      <formula>"Yes"</formula>
    </cfRule>
    <cfRule type="cellIs" dxfId="5" priority="2" stopIfTrue="1" operator="equal">
      <formula>"No"</formula>
    </cfRule>
  </conditionalFormatting>
  <dataValidations count="1">
    <dataValidation type="list" allowBlank="1" showInputMessage="1" showErrorMessage="1" sqref="G5" xr:uid="{00000000-0002-0000-0400-000000000000}">
      <formula1>"Yes,No"</formula1>
    </dataValidation>
  </dataValidations>
  <pageMargins left="0.25" right="0.25" top="0.75" bottom="0.75" header="0.3" footer="0.3"/>
  <pageSetup scale="83" orientation="landscape" r:id="rId1"/>
  <headerFooter>
    <oddFooter>&amp;C=</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95937" r:id="rId4" name="Check Box 1">
              <controlPr defaultSize="0" autoFill="0" autoLine="0" autoPict="0">
                <anchor moveWithCells="1">
                  <from>
                    <xdr:col>1</xdr:col>
                    <xdr:colOff>619125</xdr:colOff>
                    <xdr:row>3</xdr:row>
                    <xdr:rowOff>47625</xdr:rowOff>
                  </from>
                  <to>
                    <xdr:col>1</xdr:col>
                    <xdr:colOff>1000125</xdr:colOff>
                    <xdr:row>5</xdr:row>
                    <xdr:rowOff>9525</xdr:rowOff>
                  </to>
                </anchor>
              </controlPr>
            </control>
          </mc:Choice>
        </mc:AlternateContent>
        <mc:AlternateContent xmlns:mc="http://schemas.openxmlformats.org/markup-compatibility/2006">
          <mc:Choice Requires="x14">
            <control shapeId="295938" r:id="rId5" name="Check Box 2">
              <controlPr defaultSize="0" autoFill="0" autoLine="0" autoPict="0">
                <anchor moveWithCells="1">
                  <from>
                    <xdr:col>1</xdr:col>
                    <xdr:colOff>619125</xdr:colOff>
                    <xdr:row>5</xdr:row>
                    <xdr:rowOff>9525</xdr:rowOff>
                  </from>
                  <to>
                    <xdr:col>1</xdr:col>
                    <xdr:colOff>1638300</xdr:colOff>
                    <xdr:row>6</xdr:row>
                    <xdr:rowOff>57150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5">
    <pageSetUpPr fitToPage="1"/>
  </sheetPr>
  <dimension ref="A1:IV89"/>
  <sheetViews>
    <sheetView zoomScale="95" zoomScaleNormal="95" workbookViewId="0">
      <selection activeCell="I59" sqref="I59:L59"/>
    </sheetView>
  </sheetViews>
  <sheetFormatPr defaultColWidth="9.140625" defaultRowHeight="11.25" x14ac:dyDescent="0.2"/>
  <cols>
    <col min="1" max="1" width="3.42578125" style="1" customWidth="1"/>
    <col min="2" max="2" width="19.42578125" style="1" customWidth="1"/>
    <col min="3" max="3" width="12.28515625" style="1" customWidth="1"/>
    <col min="4" max="4" width="7.5703125" style="1" customWidth="1"/>
    <col min="5" max="6" width="11.7109375" style="1" customWidth="1"/>
    <col min="7" max="7" width="9.42578125" style="1" customWidth="1"/>
    <col min="8" max="8" width="23.42578125" style="1" customWidth="1"/>
    <col min="9" max="9" width="9.85546875" style="1" customWidth="1"/>
    <col min="10" max="10" width="7.5703125" style="1" customWidth="1"/>
    <col min="11" max="12" width="11.7109375" style="1" customWidth="1"/>
    <col min="13" max="14" width="8.7109375" style="1" hidden="1" customWidth="1"/>
    <col min="15" max="255" width="9.140625" style="1"/>
    <col min="256" max="16384" width="9.140625" style="65"/>
  </cols>
  <sheetData>
    <row r="1" spans="1:256" ht="12" customHeight="1" x14ac:dyDescent="0.2">
      <c r="A1" s="372" t="s">
        <v>1267</v>
      </c>
      <c r="B1" s="372"/>
      <c r="C1" s="372"/>
      <c r="D1" s="372"/>
      <c r="E1" s="372"/>
      <c r="F1" s="372"/>
      <c r="G1" s="372"/>
      <c r="H1" s="372"/>
      <c r="I1" s="372"/>
      <c r="J1" s="372"/>
      <c r="K1" s="372"/>
      <c r="L1" s="372"/>
      <c r="M1" s="372"/>
      <c r="N1" s="372"/>
      <c r="O1" s="372"/>
      <c r="P1" s="372"/>
      <c r="Q1" s="372"/>
      <c r="R1" s="2"/>
      <c r="S1" s="2"/>
      <c r="T1" s="2"/>
      <c r="U1" s="2"/>
      <c r="V1" s="2"/>
      <c r="W1" s="2"/>
      <c r="X1" s="2"/>
      <c r="Y1" s="2"/>
      <c r="Z1" s="2"/>
      <c r="AA1" s="2"/>
      <c r="AB1" s="2"/>
      <c r="AC1" s="3"/>
      <c r="AD1" s="3"/>
      <c r="AE1" s="3"/>
      <c r="AF1" s="3"/>
      <c r="AG1" s="3"/>
      <c r="AH1" s="3"/>
      <c r="AI1" s="3"/>
      <c r="AJ1" s="3"/>
      <c r="AK1" s="3"/>
      <c r="AL1" s="3"/>
      <c r="AM1" s="3"/>
      <c r="AN1" s="3"/>
      <c r="AO1" s="3"/>
      <c r="AP1" s="3"/>
      <c r="AQ1" s="3"/>
      <c r="AR1" s="3"/>
      <c r="AS1" s="3"/>
      <c r="AT1" s="3"/>
      <c r="AU1" s="3"/>
      <c r="AV1" s="3"/>
      <c r="IV1" s="1"/>
    </row>
    <row r="2" spans="1:256" customFormat="1" ht="15" x14ac:dyDescent="0.25">
      <c r="A2" s="1"/>
      <c r="B2" s="1"/>
      <c r="C2" s="24" t="s">
        <v>934</v>
      </c>
      <c r="D2" s="24" t="s">
        <v>935</v>
      </c>
      <c r="E2" s="1"/>
      <c r="F2" s="1"/>
      <c r="G2" s="1"/>
      <c r="H2" s="1"/>
      <c r="I2" s="1"/>
      <c r="J2" s="1"/>
      <c r="K2" s="323" t="s">
        <v>1048</v>
      </c>
      <c r="L2" s="323"/>
      <c r="M2" s="323"/>
      <c r="N2" s="128"/>
      <c r="O2" s="128">
        <v>41683</v>
      </c>
      <c r="P2" s="1"/>
      <c r="Q2" s="1"/>
    </row>
    <row r="3" spans="1:256" customFormat="1" ht="15" x14ac:dyDescent="0.25">
      <c r="A3" s="1"/>
      <c r="B3" s="1" t="s">
        <v>933</v>
      </c>
      <c r="C3" s="129">
        <f>Demand</f>
        <v>14.78</v>
      </c>
      <c r="D3" s="130">
        <f>Energy</f>
        <v>6.5000000000000002E-2</v>
      </c>
      <c r="E3" s="1"/>
      <c r="F3" s="1"/>
      <c r="G3" s="1"/>
      <c r="H3" s="1"/>
      <c r="I3" s="1"/>
      <c r="J3" s="1"/>
      <c r="K3" s="1"/>
      <c r="L3" s="1"/>
      <c r="M3" s="1"/>
      <c r="N3" s="1"/>
      <c r="O3" s="1"/>
      <c r="P3" s="1"/>
      <c r="Q3" s="1"/>
    </row>
    <row r="4" spans="1:256" customFormat="1" ht="9" customHeight="1" x14ac:dyDescent="0.25">
      <c r="A4" s="1"/>
      <c r="B4" s="1"/>
      <c r="C4" s="179"/>
      <c r="D4" s="180"/>
      <c r="E4" s="1"/>
      <c r="F4" s="1"/>
      <c r="G4" s="1"/>
      <c r="H4" s="1"/>
      <c r="I4" s="1"/>
      <c r="J4" s="1"/>
      <c r="K4" s="1"/>
      <c r="L4" s="1"/>
      <c r="M4" s="1"/>
      <c r="N4" s="1"/>
      <c r="O4" s="1"/>
      <c r="P4" s="1"/>
      <c r="Q4" s="1"/>
    </row>
    <row r="5" spans="1:256" customFormat="1" ht="9" hidden="1" customHeight="1" x14ac:dyDescent="0.25">
      <c r="A5" s="1"/>
      <c r="B5" s="1"/>
      <c r="C5" s="179"/>
      <c r="D5" s="180"/>
      <c r="E5" s="1"/>
      <c r="F5" s="1"/>
      <c r="G5" s="1"/>
      <c r="H5" s="1"/>
      <c r="I5" s="1"/>
      <c r="J5" s="1"/>
      <c r="K5" s="1"/>
      <c r="L5" s="1"/>
      <c r="M5" s="1"/>
      <c r="N5" s="1"/>
      <c r="O5" s="1"/>
      <c r="P5" s="1"/>
      <c r="Q5" s="1"/>
    </row>
    <row r="6" spans="1:256" ht="9" hidden="1" customHeight="1" x14ac:dyDescent="0.2">
      <c r="J6" s="65"/>
      <c r="L6" s="65"/>
      <c r="IV6" s="1"/>
    </row>
    <row r="7" spans="1:256" ht="14.1" customHeight="1" x14ac:dyDescent="0.2">
      <c r="A7" s="373" t="s">
        <v>150</v>
      </c>
      <c r="B7" s="373"/>
      <c r="C7" s="373"/>
      <c r="D7" s="373"/>
      <c r="E7" s="373"/>
      <c r="F7" s="373"/>
      <c r="G7" s="373"/>
      <c r="H7" s="373"/>
      <c r="I7" s="373"/>
      <c r="J7" s="373"/>
      <c r="K7" s="373"/>
      <c r="L7" s="373"/>
      <c r="M7" s="373"/>
      <c r="N7" s="373"/>
      <c r="O7" s="373"/>
      <c r="P7" s="373"/>
      <c r="Q7" s="373"/>
      <c r="IV7" s="1"/>
    </row>
    <row r="8" spans="1:256" ht="9.9499999999999993" customHeight="1" x14ac:dyDescent="0.2">
      <c r="IV8" s="1"/>
    </row>
    <row r="9" spans="1:256" ht="19.5" customHeight="1" x14ac:dyDescent="0.2">
      <c r="A9" s="408" t="s">
        <v>1255</v>
      </c>
      <c r="B9" s="409"/>
      <c r="C9" s="409"/>
      <c r="D9" s="409"/>
      <c r="E9" s="409"/>
      <c r="F9" s="410"/>
      <c r="G9" s="178"/>
      <c r="H9" s="408" t="s">
        <v>1256</v>
      </c>
      <c r="I9" s="409"/>
      <c r="J9" s="409"/>
      <c r="K9" s="409"/>
      <c r="L9" s="410"/>
      <c r="M9" s="408" t="s">
        <v>932</v>
      </c>
      <c r="N9" s="409"/>
      <c r="O9" s="409"/>
      <c r="P9" s="409"/>
      <c r="Q9" s="410"/>
      <c r="IV9" s="1"/>
    </row>
    <row r="10" spans="1:256" s="169" customFormat="1" ht="52.5" customHeight="1" x14ac:dyDescent="0.25">
      <c r="A10" s="407" t="s">
        <v>167</v>
      </c>
      <c r="B10" s="407"/>
      <c r="C10" s="177" t="s">
        <v>923</v>
      </c>
      <c r="D10" s="177" t="s">
        <v>1269</v>
      </c>
      <c r="E10" s="177" t="s">
        <v>924</v>
      </c>
      <c r="F10" s="177" t="s">
        <v>925</v>
      </c>
      <c r="G10" s="177" t="s">
        <v>171</v>
      </c>
      <c r="H10" s="177" t="s">
        <v>1270</v>
      </c>
      <c r="I10" s="177" t="s">
        <v>1268</v>
      </c>
      <c r="J10" s="177" t="s">
        <v>1269</v>
      </c>
      <c r="K10" s="177" t="s">
        <v>927</v>
      </c>
      <c r="L10" s="177" t="s">
        <v>928</v>
      </c>
      <c r="M10" s="177" t="s">
        <v>1271</v>
      </c>
      <c r="N10" s="177" t="s">
        <v>1272</v>
      </c>
      <c r="O10" s="177" t="s">
        <v>929</v>
      </c>
      <c r="P10" s="177" t="s">
        <v>930</v>
      </c>
      <c r="Q10" s="177" t="s">
        <v>931</v>
      </c>
      <c r="R10" s="168"/>
      <c r="S10" s="168"/>
      <c r="T10" s="168"/>
      <c r="U10" s="168"/>
      <c r="V10" s="168"/>
      <c r="W10" s="168"/>
      <c r="X10" s="168"/>
      <c r="Y10" s="168"/>
      <c r="Z10" s="168"/>
      <c r="AA10" s="168"/>
      <c r="AB10" s="168"/>
      <c r="AC10" s="168"/>
      <c r="AD10" s="168"/>
      <c r="AE10" s="168"/>
      <c r="AF10" s="168"/>
      <c r="AG10" s="168"/>
      <c r="AH10" s="168"/>
      <c r="AI10" s="168"/>
      <c r="AJ10" s="168"/>
      <c r="AK10" s="168"/>
      <c r="AL10" s="168"/>
      <c r="AM10" s="168"/>
      <c r="AN10" s="168"/>
      <c r="AO10" s="168"/>
      <c r="AP10" s="168"/>
      <c r="AQ10" s="168"/>
      <c r="AR10" s="168"/>
      <c r="AS10" s="168"/>
      <c r="AT10" s="168"/>
      <c r="AU10" s="168"/>
      <c r="AV10" s="168"/>
      <c r="AW10" s="168"/>
      <c r="AX10" s="168"/>
      <c r="AY10" s="168"/>
      <c r="AZ10" s="168"/>
      <c r="BA10" s="168"/>
      <c r="BB10" s="168"/>
      <c r="BC10" s="168"/>
      <c r="BD10" s="168"/>
      <c r="BE10" s="168"/>
      <c r="BF10" s="168"/>
      <c r="BG10" s="168"/>
      <c r="BH10" s="168"/>
      <c r="BI10" s="168"/>
      <c r="BJ10" s="168"/>
      <c r="BK10" s="168"/>
      <c r="BL10" s="168"/>
      <c r="BM10" s="168"/>
      <c r="BN10" s="168"/>
      <c r="BO10" s="168"/>
      <c r="BP10" s="168"/>
      <c r="BQ10" s="168"/>
      <c r="BR10" s="168"/>
      <c r="BS10" s="168"/>
      <c r="BT10" s="168"/>
      <c r="BU10" s="168"/>
      <c r="BV10" s="168"/>
      <c r="BW10" s="168"/>
      <c r="BX10" s="168"/>
      <c r="BY10" s="168"/>
      <c r="BZ10" s="168"/>
      <c r="CA10" s="168"/>
      <c r="CB10" s="168"/>
      <c r="CC10" s="168"/>
      <c r="CD10" s="168"/>
      <c r="CE10" s="168"/>
      <c r="CF10" s="168"/>
      <c r="CG10" s="168"/>
      <c r="CH10" s="168"/>
      <c r="CI10" s="168"/>
      <c r="CJ10" s="168"/>
      <c r="CK10" s="168"/>
      <c r="CL10" s="168"/>
      <c r="CM10" s="168"/>
      <c r="CN10" s="168"/>
      <c r="CO10" s="168"/>
      <c r="CP10" s="168"/>
      <c r="CQ10" s="168"/>
      <c r="CR10" s="168"/>
      <c r="CS10" s="168"/>
      <c r="CT10" s="168"/>
      <c r="CU10" s="168"/>
      <c r="CV10" s="168"/>
      <c r="CW10" s="168"/>
      <c r="CX10" s="168"/>
      <c r="CY10" s="168"/>
      <c r="CZ10" s="168"/>
      <c r="DA10" s="168"/>
      <c r="DB10" s="168"/>
      <c r="DC10" s="168"/>
      <c r="DD10" s="168"/>
      <c r="DE10" s="168"/>
      <c r="DF10" s="168"/>
      <c r="DG10" s="168"/>
      <c r="DH10" s="168"/>
      <c r="DI10" s="168"/>
      <c r="DJ10" s="168"/>
      <c r="DK10" s="168"/>
      <c r="DL10" s="168"/>
      <c r="DM10" s="168"/>
      <c r="DN10" s="168"/>
      <c r="DO10" s="168"/>
      <c r="DP10" s="168"/>
      <c r="DQ10" s="168"/>
      <c r="DR10" s="168"/>
      <c r="DS10" s="168"/>
      <c r="DT10" s="168"/>
      <c r="DU10" s="168"/>
      <c r="DV10" s="168"/>
      <c r="DW10" s="168"/>
      <c r="DX10" s="168"/>
      <c r="DY10" s="168"/>
      <c r="DZ10" s="168"/>
      <c r="EA10" s="168"/>
      <c r="EB10" s="168"/>
      <c r="EC10" s="168"/>
      <c r="ED10" s="168"/>
      <c r="EE10" s="168"/>
      <c r="EF10" s="168"/>
      <c r="EG10" s="168"/>
      <c r="EH10" s="168"/>
      <c r="EI10" s="168"/>
      <c r="EJ10" s="168"/>
      <c r="EK10" s="168"/>
      <c r="EL10" s="168"/>
      <c r="EM10" s="168"/>
      <c r="EN10" s="168"/>
      <c r="EO10" s="168"/>
      <c r="EP10" s="168"/>
      <c r="EQ10" s="168"/>
      <c r="ER10" s="168"/>
      <c r="ES10" s="168"/>
      <c r="ET10" s="168"/>
      <c r="EU10" s="168"/>
      <c r="EV10" s="168"/>
      <c r="EW10" s="168"/>
      <c r="EX10" s="168"/>
      <c r="EY10" s="168"/>
      <c r="EZ10" s="168"/>
      <c r="FA10" s="168"/>
      <c r="FB10" s="168"/>
      <c r="FC10" s="168"/>
      <c r="FD10" s="168"/>
      <c r="FE10" s="168"/>
      <c r="FF10" s="168"/>
      <c r="FG10" s="168"/>
      <c r="FH10" s="168"/>
      <c r="FI10" s="168"/>
      <c r="FJ10" s="168"/>
      <c r="FK10" s="168"/>
      <c r="FL10" s="168"/>
      <c r="FM10" s="168"/>
      <c r="FN10" s="168"/>
      <c r="FO10" s="168"/>
      <c r="FP10" s="168"/>
      <c r="FQ10" s="168"/>
      <c r="FR10" s="168"/>
      <c r="FS10" s="168"/>
      <c r="FT10" s="168"/>
      <c r="FU10" s="168"/>
      <c r="FV10" s="168"/>
      <c r="FW10" s="168"/>
      <c r="FX10" s="168"/>
      <c r="FY10" s="168"/>
      <c r="FZ10" s="168"/>
      <c r="GA10" s="168"/>
      <c r="GB10" s="168"/>
      <c r="GC10" s="168"/>
      <c r="GD10" s="168"/>
      <c r="GE10" s="168"/>
      <c r="GF10" s="168"/>
      <c r="GG10" s="168"/>
      <c r="GH10" s="168"/>
      <c r="GI10" s="168"/>
      <c r="GJ10" s="168"/>
      <c r="GK10" s="168"/>
      <c r="GL10" s="168"/>
      <c r="GM10" s="168"/>
      <c r="GN10" s="168"/>
      <c r="GO10" s="168"/>
      <c r="GP10" s="168"/>
      <c r="GQ10" s="168"/>
      <c r="GR10" s="168"/>
      <c r="GS10" s="168"/>
      <c r="GT10" s="168"/>
      <c r="GU10" s="168"/>
      <c r="GV10" s="168"/>
      <c r="GW10" s="168"/>
      <c r="GX10" s="168"/>
      <c r="GY10" s="168"/>
      <c r="GZ10" s="168"/>
      <c r="HA10" s="168"/>
      <c r="HB10" s="168"/>
      <c r="HC10" s="168"/>
      <c r="HD10" s="168"/>
      <c r="HE10" s="168"/>
      <c r="HF10" s="168"/>
      <c r="HG10" s="168"/>
      <c r="HH10" s="168"/>
      <c r="HI10" s="168"/>
      <c r="HJ10" s="168"/>
      <c r="HK10" s="168"/>
      <c r="HL10" s="168"/>
      <c r="HM10" s="168"/>
      <c r="HN10" s="168"/>
      <c r="HO10" s="168"/>
      <c r="HP10" s="168"/>
      <c r="HQ10" s="168"/>
      <c r="HR10" s="168"/>
      <c r="HS10" s="168"/>
      <c r="HT10" s="168"/>
      <c r="HU10" s="168"/>
      <c r="HV10" s="168"/>
      <c r="HW10" s="168"/>
      <c r="HX10" s="168"/>
      <c r="HY10" s="168"/>
      <c r="HZ10" s="168"/>
      <c r="IA10" s="168"/>
      <c r="IB10" s="168"/>
      <c r="IC10" s="168"/>
      <c r="ID10" s="168"/>
      <c r="IE10" s="168"/>
      <c r="IF10" s="168"/>
      <c r="IG10" s="168"/>
      <c r="IH10" s="168"/>
      <c r="II10" s="168"/>
      <c r="IJ10" s="168"/>
      <c r="IK10" s="168"/>
      <c r="IL10" s="168"/>
      <c r="IM10" s="168"/>
      <c r="IN10" s="168"/>
      <c r="IO10" s="168"/>
      <c r="IP10" s="168"/>
      <c r="IQ10" s="168"/>
      <c r="IR10" s="168"/>
      <c r="IS10" s="168"/>
      <c r="IT10" s="168"/>
      <c r="IU10" s="168"/>
      <c r="IV10" s="168"/>
    </row>
    <row r="11" spans="1:256" ht="33.75" customHeight="1" x14ac:dyDescent="0.2">
      <c r="A11" s="181">
        <v>1</v>
      </c>
      <c r="B11" s="189" t="str">
        <f>IF(ISERROR(INDEX(Description,MATCH('LED in Ref. Cases Entry'!D11,Code,0))),"",INDEX(Description,MATCH('LED in Ref. Cases Entry'!D11,Code,0)))</f>
        <v/>
      </c>
      <c r="C11" s="190" t="str">
        <f>IF(ISERROR(INDEX(Watts,MATCH('LED in Ref. Cases Entry'!D11,Code,0))),"",INDEX(Watts,MATCH('LED in Ref. Cases Entry'!D11,Code,0)))</f>
        <v/>
      </c>
      <c r="D11" s="191">
        <f>'LED in Ref. Cases Entry'!E11</f>
        <v>0</v>
      </c>
      <c r="E11" s="191" t="str">
        <f>IF(ISERROR(C11*D11/1000),"",C11*D11/1000)</f>
        <v/>
      </c>
      <c r="F11" s="191" t="str">
        <f>IF(ISERROR(E11*G11),"",E11*G11)</f>
        <v/>
      </c>
      <c r="G11" s="191">
        <f>'LED in Ref. Cases Entry'!I11</f>
        <v>0</v>
      </c>
      <c r="H11" s="20" t="str">
        <f>IF(ISERROR(INDEX(Description,MATCH('LED in Ref. Cases Entry'!F11,Code,0))),"",INDEX(Description,MATCH('LED in Ref. Cases Entry'!F11,Code,0)))</f>
        <v/>
      </c>
      <c r="I11" s="191">
        <f>'LED in Ref. Cases Entry'!G11</f>
        <v>0</v>
      </c>
      <c r="J11" s="191">
        <f>'LED in Ref. Cases Entry'!H11</f>
        <v>0</v>
      </c>
      <c r="K11" s="192">
        <f>IF(ISERROR(I11*J11/1000),"",I11*J11/1000)</f>
        <v>0</v>
      </c>
      <c r="L11" s="193">
        <f>IF(ISERROR(K11*G11),"",K11*G11)</f>
        <v>0</v>
      </c>
      <c r="M11" s="193" t="str">
        <f>(IF(ISERROR(E11-K11),"",E11-K11))</f>
        <v/>
      </c>
      <c r="N11" s="194" t="str">
        <f>IF(ISERROR(F11-L11),"",F11-L11)</f>
        <v/>
      </c>
      <c r="O11" s="194" t="str">
        <f>IF(ISERROR(IF(OR('LED in Ref. Cases Entry'!F11=1508,'LED in Ref. Cases Entry'!F11=1509),(M11)+((M11)*(0.79)/2.5),(M11)+((M11)*(0.79)/1.3))), "", IF(OR('LED in Ref. Cases Entry'!F11=1508,'LED in Ref. Cases Entry'!F11=1509),(M11)+((M11)*(0.79)/2.5),(M11)+((M11)*(0.79)/1.3)))</f>
        <v/>
      </c>
      <c r="P11" s="194" t="str">
        <f>IF(ISERROR(O11*G11), "", (O11*G11))</f>
        <v/>
      </c>
      <c r="Q11" s="195" t="str">
        <f t="shared" ref="Q11:Q18" si="0">IF(ISERROR(12*O11*Demand+P11*Energy),"",12*O11*Demand+P11*Energy)</f>
        <v/>
      </c>
      <c r="IV11" s="1"/>
    </row>
    <row r="12" spans="1:256" ht="33.75" customHeight="1" x14ac:dyDescent="0.2">
      <c r="A12" s="182">
        <v>2</v>
      </c>
      <c r="B12" s="189" t="str">
        <f>IF(ISERROR(INDEX(Description,MATCH('LED in Ref. Cases Entry'!D12,Code,0))),"",INDEX(Description,MATCH('LED in Ref. Cases Entry'!D12,Code,0)))</f>
        <v/>
      </c>
      <c r="C12" s="190" t="str">
        <f>IF(ISERROR(INDEX(Watts,MATCH('LED in Ref. Cases Entry'!D12,Code,0))),"",INDEX(Watts,MATCH('LED in Ref. Cases Entry'!D12,Code,0)))</f>
        <v/>
      </c>
      <c r="D12" s="191">
        <f>'LED in Ref. Cases Entry'!E12</f>
        <v>0</v>
      </c>
      <c r="E12" s="191" t="str">
        <f t="shared" ref="E12:E18" si="1">IF(ISERROR(C12*D12/1000),"",C12*D12/1000)</f>
        <v/>
      </c>
      <c r="F12" s="191" t="str">
        <f t="shared" ref="F12:F18" si="2">IF(ISERROR(E12*G12),"",E12*G12)</f>
        <v/>
      </c>
      <c r="G12" s="191">
        <f>'LED in Ref. Cases Entry'!I12</f>
        <v>0</v>
      </c>
      <c r="H12" s="20" t="str">
        <f>IF(ISERROR(INDEX(Description,MATCH('LED in Ref. Cases Entry'!F12,Code,0))),"",INDEX(Description,MATCH('LED in Ref. Cases Entry'!F12,Code,0)))</f>
        <v/>
      </c>
      <c r="I12" s="191">
        <f>'LED in Ref. Cases Entry'!G12</f>
        <v>0</v>
      </c>
      <c r="J12" s="191">
        <f>'LED in Ref. Cases Entry'!H12</f>
        <v>0</v>
      </c>
      <c r="K12" s="192">
        <f t="shared" ref="K12:K18" si="3">IF(ISERROR(I12*J12/1000),"",I12*J12/1000)</f>
        <v>0</v>
      </c>
      <c r="L12" s="193">
        <f t="shared" ref="L12:L18" si="4">IF(ISERROR(K12*G12),"",K12*G12)</f>
        <v>0</v>
      </c>
      <c r="M12" s="193" t="str">
        <f>IF(ISERROR(E12-K12),"",E12-K12)</f>
        <v/>
      </c>
      <c r="N12" s="194" t="str">
        <f t="shared" ref="N12:N18" si="5">IF(ISERROR(F12-L12),"",F12-L12)</f>
        <v/>
      </c>
      <c r="O12" s="194" t="str">
        <f>IF(ISERROR(IF(OR('LED in Ref. Cases Entry'!F12=1508,'LED in Ref. Cases Entry'!F12=1509),(M12)+((M12)*(0.79)/2.5),(M12)+((M12)*(0.79)/1.3))), "", IF(OR('LED in Ref. Cases Entry'!F12=1508,'LED in Ref. Cases Entry'!F12=1509),(M12)+((M12)*(0.79)/2.5),(M12)+((M12)*(0.79)/1.3)))</f>
        <v/>
      </c>
      <c r="P12" s="194" t="str">
        <f t="shared" ref="P12:P18" si="6">IF(ISERROR(O12*G12), "", (O12*G12))</f>
        <v/>
      </c>
      <c r="Q12" s="195" t="str">
        <f t="shared" si="0"/>
        <v/>
      </c>
      <c r="R12" s="188"/>
      <c r="IV12" s="1"/>
    </row>
    <row r="13" spans="1:256" ht="33.75" customHeight="1" x14ac:dyDescent="0.2">
      <c r="A13" s="181">
        <v>3</v>
      </c>
      <c r="B13" s="189" t="str">
        <f>IF(ISERROR(INDEX(Description,MATCH('LED in Ref. Cases Entry'!D13,Code,0))),"",INDEX(Description,MATCH('LED in Ref. Cases Entry'!D13,Code,0)))</f>
        <v/>
      </c>
      <c r="C13" s="190" t="str">
        <f>IF(ISERROR(INDEX(Watts,MATCH('LED in Ref. Cases Entry'!D13,Code,0))),"",INDEX(Watts,MATCH('LED in Ref. Cases Entry'!D13,Code,0)))</f>
        <v/>
      </c>
      <c r="D13" s="191">
        <f>'LED in Ref. Cases Entry'!E13</f>
        <v>0</v>
      </c>
      <c r="E13" s="191" t="str">
        <f t="shared" si="1"/>
        <v/>
      </c>
      <c r="F13" s="191" t="str">
        <f t="shared" si="2"/>
        <v/>
      </c>
      <c r="G13" s="191">
        <f>'LED in Ref. Cases Entry'!I13</f>
        <v>0</v>
      </c>
      <c r="H13" s="20" t="str">
        <f>IF(ISERROR(INDEX(Description,MATCH('LED in Ref. Cases Entry'!F13,Code,0))),"",INDEX(Description,MATCH('LED in Ref. Cases Entry'!F13,Code,0)))</f>
        <v/>
      </c>
      <c r="I13" s="191">
        <f>'LED in Ref. Cases Entry'!G13</f>
        <v>0</v>
      </c>
      <c r="J13" s="191">
        <f>'LED in Ref. Cases Entry'!H13</f>
        <v>0</v>
      </c>
      <c r="K13" s="192">
        <f t="shared" si="3"/>
        <v>0</v>
      </c>
      <c r="L13" s="193">
        <f t="shared" si="4"/>
        <v>0</v>
      </c>
      <c r="M13" s="193" t="str">
        <f t="shared" ref="M13:M18" si="7">IF(ISERROR(E13-K13),"",E13-K13)</f>
        <v/>
      </c>
      <c r="N13" s="194" t="str">
        <f t="shared" si="5"/>
        <v/>
      </c>
      <c r="O13" s="194" t="str">
        <f>IF(ISERROR(IF(OR('LED in Ref. Cases Entry'!F13=1508,'LED in Ref. Cases Entry'!F13=1509),(M13)+((M13)*(0.79)/2.5),(M13)+((M13)*(0.79)/1.3))), "", IF(OR('LED in Ref. Cases Entry'!F13=1508,'LED in Ref. Cases Entry'!F13=1509),(M13)+((M13)*(0.79)/2.5),(M13)+((M13)*(0.79)/1.3)))</f>
        <v/>
      </c>
      <c r="P13" s="194" t="str">
        <f t="shared" si="6"/>
        <v/>
      </c>
      <c r="Q13" s="195" t="str">
        <f t="shared" si="0"/>
        <v/>
      </c>
      <c r="IV13" s="1"/>
    </row>
    <row r="14" spans="1:256" ht="33.75" customHeight="1" x14ac:dyDescent="0.2">
      <c r="A14" s="181">
        <v>4</v>
      </c>
      <c r="B14" s="189" t="str">
        <f>IF(ISERROR(INDEX(Description,MATCH('LED in Ref. Cases Entry'!D14,Code,0))),"",INDEX(Description,MATCH('LED in Ref. Cases Entry'!D14,Code,0)))</f>
        <v/>
      </c>
      <c r="C14" s="190" t="str">
        <f>IF(ISERROR(INDEX(Watts,MATCH('LED in Ref. Cases Entry'!D14,Code,0))),"",INDEX(Watts,MATCH('LED in Ref. Cases Entry'!D14,Code,0)))</f>
        <v/>
      </c>
      <c r="D14" s="191">
        <f>'LED in Ref. Cases Entry'!E14</f>
        <v>0</v>
      </c>
      <c r="E14" s="191" t="str">
        <f t="shared" si="1"/>
        <v/>
      </c>
      <c r="F14" s="191" t="str">
        <f t="shared" si="2"/>
        <v/>
      </c>
      <c r="G14" s="191">
        <f>'LED in Ref. Cases Entry'!I14</f>
        <v>0</v>
      </c>
      <c r="H14" s="20" t="str">
        <f>IF(ISERROR(INDEX(Description,MATCH('LED in Ref. Cases Entry'!F14,Code,0))),"",INDEX(Description,MATCH('LED in Ref. Cases Entry'!F14,Code,0)))</f>
        <v/>
      </c>
      <c r="I14" s="191">
        <f>'LED in Ref. Cases Entry'!G14</f>
        <v>0</v>
      </c>
      <c r="J14" s="191">
        <f>'LED in Ref. Cases Entry'!H14</f>
        <v>0</v>
      </c>
      <c r="K14" s="192">
        <f t="shared" si="3"/>
        <v>0</v>
      </c>
      <c r="L14" s="193">
        <f t="shared" si="4"/>
        <v>0</v>
      </c>
      <c r="M14" s="193" t="str">
        <f t="shared" si="7"/>
        <v/>
      </c>
      <c r="N14" s="194" t="str">
        <f t="shared" si="5"/>
        <v/>
      </c>
      <c r="O14" s="194" t="str">
        <f>IF(ISERROR(IF(OR('LED in Ref. Cases Entry'!F14=1508,'LED in Ref. Cases Entry'!F14=1509),(M14)+((M14)*(0.79)/2.5),(M14)+((M14)*(0.79)/1.3))), "", IF(OR('LED in Ref. Cases Entry'!F14=1508,'LED in Ref. Cases Entry'!F14=1509),(M14)+((M14)*(0.79)/2.5),(M14)+((M14)*(0.79)/1.3)))</f>
        <v/>
      </c>
      <c r="P14" s="194" t="str">
        <f t="shared" si="6"/>
        <v/>
      </c>
      <c r="Q14" s="195" t="str">
        <f t="shared" si="0"/>
        <v/>
      </c>
      <c r="IV14" s="1"/>
    </row>
    <row r="15" spans="1:256" ht="33.75" customHeight="1" x14ac:dyDescent="0.2">
      <c r="A15" s="181">
        <v>5</v>
      </c>
      <c r="B15" s="189" t="str">
        <f>IF(ISERROR(INDEX(Description,MATCH('LED in Ref. Cases Entry'!D15,Code,0))),"",INDEX(Description,MATCH('LED in Ref. Cases Entry'!D15,Code,0)))</f>
        <v/>
      </c>
      <c r="C15" s="190" t="str">
        <f>IF(ISERROR(INDEX(Watts,MATCH('LED in Ref. Cases Entry'!D15,Code,0))),"",INDEX(Watts,MATCH('LED in Ref. Cases Entry'!D15,Code,0)))</f>
        <v/>
      </c>
      <c r="D15" s="191">
        <f>'LED in Ref. Cases Entry'!E15</f>
        <v>0</v>
      </c>
      <c r="E15" s="191" t="str">
        <f t="shared" si="1"/>
        <v/>
      </c>
      <c r="F15" s="191" t="str">
        <f t="shared" si="2"/>
        <v/>
      </c>
      <c r="G15" s="191">
        <f>'LED in Ref. Cases Entry'!I15</f>
        <v>0</v>
      </c>
      <c r="H15" s="20" t="str">
        <f>IF(ISERROR(INDEX(Description,MATCH('LED in Ref. Cases Entry'!F15,Code,0))),"",INDEX(Description,MATCH('LED in Ref. Cases Entry'!F15,Code,0)))</f>
        <v/>
      </c>
      <c r="I15" s="191">
        <f>'LED in Ref. Cases Entry'!G15</f>
        <v>0</v>
      </c>
      <c r="J15" s="191">
        <f>'LED in Ref. Cases Entry'!H15</f>
        <v>0</v>
      </c>
      <c r="K15" s="192">
        <f t="shared" si="3"/>
        <v>0</v>
      </c>
      <c r="L15" s="193">
        <f t="shared" si="4"/>
        <v>0</v>
      </c>
      <c r="M15" s="193" t="str">
        <f t="shared" si="7"/>
        <v/>
      </c>
      <c r="N15" s="194" t="str">
        <f t="shared" si="5"/>
        <v/>
      </c>
      <c r="O15" s="194" t="str">
        <f>IF(ISERROR(IF(OR('LED in Ref. Cases Entry'!F15=1508,'LED in Ref. Cases Entry'!F15=1509),(M15)+((M15)*(0.79)/2.5),(M15)+((M15)*(0.79)/1.3))), "", IF(OR('LED in Ref. Cases Entry'!F15=1508,'LED in Ref. Cases Entry'!F15=1509),(M15)+((M15)*(0.79)/2.5),(M15)+((M15)*(0.79)/1.3)))</f>
        <v/>
      </c>
      <c r="P15" s="194" t="str">
        <f t="shared" si="6"/>
        <v/>
      </c>
      <c r="Q15" s="195" t="str">
        <f t="shared" si="0"/>
        <v/>
      </c>
      <c r="IV15" s="1"/>
    </row>
    <row r="16" spans="1:256" ht="33.75" customHeight="1" x14ac:dyDescent="0.2">
      <c r="A16" s="183">
        <v>6</v>
      </c>
      <c r="B16" s="189" t="str">
        <f>IF(ISERROR(INDEX(Description,MATCH('LED in Ref. Cases Entry'!D16,Code,0))),"",INDEX(Description,MATCH('LED in Ref. Cases Entry'!D16,Code,0)))</f>
        <v/>
      </c>
      <c r="C16" s="190" t="str">
        <f>IF(ISERROR(INDEX(Watts,MATCH('LED in Ref. Cases Entry'!D16,Code,0))),"",INDEX(Watts,MATCH('LED in Ref. Cases Entry'!D16,Code,0)))</f>
        <v/>
      </c>
      <c r="D16" s="191">
        <f>'LED in Ref. Cases Entry'!E16</f>
        <v>0</v>
      </c>
      <c r="E16" s="191" t="str">
        <f t="shared" si="1"/>
        <v/>
      </c>
      <c r="F16" s="191" t="str">
        <f t="shared" si="2"/>
        <v/>
      </c>
      <c r="G16" s="191">
        <f>'LED in Ref. Cases Entry'!I16</f>
        <v>0</v>
      </c>
      <c r="H16" s="20" t="str">
        <f>IF(ISERROR(INDEX(Description,MATCH('LED in Ref. Cases Entry'!F16,Code,0))),"",INDEX(Description,MATCH('LED in Ref. Cases Entry'!F16,Code,0)))</f>
        <v/>
      </c>
      <c r="I16" s="191">
        <f>'LED in Ref. Cases Entry'!G16</f>
        <v>0</v>
      </c>
      <c r="J16" s="191">
        <f>'LED in Ref. Cases Entry'!H16</f>
        <v>0</v>
      </c>
      <c r="K16" s="192">
        <f t="shared" si="3"/>
        <v>0</v>
      </c>
      <c r="L16" s="193">
        <f t="shared" si="4"/>
        <v>0</v>
      </c>
      <c r="M16" s="193" t="str">
        <f t="shared" si="7"/>
        <v/>
      </c>
      <c r="N16" s="194" t="str">
        <f t="shared" si="5"/>
        <v/>
      </c>
      <c r="O16" s="194" t="str">
        <f>IF(ISERROR(IF(OR('LED in Ref. Cases Entry'!F16=1508,'LED in Ref. Cases Entry'!F16=1509),(M16)+((M16)*(0.79)/2.5),(M16)+((M16)*(0.79)/1.3))), "", IF(OR('LED in Ref. Cases Entry'!F16=1508,'LED in Ref. Cases Entry'!F16=1509),(M16)+((M16)*(0.79)/2.5),(M16)+((M16)*(0.79)/1.3)))</f>
        <v/>
      </c>
      <c r="P16" s="194" t="str">
        <f t="shared" si="6"/>
        <v/>
      </c>
      <c r="Q16" s="195" t="str">
        <f t="shared" si="0"/>
        <v/>
      </c>
      <c r="IV16" s="1"/>
    </row>
    <row r="17" spans="1:256" ht="33.75" customHeight="1" x14ac:dyDescent="0.2">
      <c r="A17" s="181">
        <v>7</v>
      </c>
      <c r="B17" s="189" t="str">
        <f>IF(ISERROR(INDEX(Description,MATCH('LED in Ref. Cases Entry'!D17,Code,0))),"",INDEX(Description,MATCH('LED in Ref. Cases Entry'!D17,Code,0)))</f>
        <v/>
      </c>
      <c r="C17" s="190" t="str">
        <f>IF(ISERROR(INDEX(Watts,MATCH('LED in Ref. Cases Entry'!D17,Code,0))),"",INDEX(Watts,MATCH('LED in Ref. Cases Entry'!D17,Code,0)))</f>
        <v/>
      </c>
      <c r="D17" s="191">
        <f>'LED in Ref. Cases Entry'!E17</f>
        <v>0</v>
      </c>
      <c r="E17" s="191" t="str">
        <f t="shared" si="1"/>
        <v/>
      </c>
      <c r="F17" s="191" t="str">
        <f t="shared" si="2"/>
        <v/>
      </c>
      <c r="G17" s="191">
        <f>'LED in Ref. Cases Entry'!I17</f>
        <v>0</v>
      </c>
      <c r="H17" s="20" t="str">
        <f>IF(ISERROR(INDEX(Description,MATCH('LED in Ref. Cases Entry'!F17,Code,0))),"",INDEX(Description,MATCH('LED in Ref. Cases Entry'!F17,Code,0)))</f>
        <v/>
      </c>
      <c r="I17" s="191">
        <f>'LED in Ref. Cases Entry'!G17</f>
        <v>0</v>
      </c>
      <c r="J17" s="191">
        <f>'LED in Ref. Cases Entry'!H17</f>
        <v>0</v>
      </c>
      <c r="K17" s="192">
        <f t="shared" si="3"/>
        <v>0</v>
      </c>
      <c r="L17" s="193">
        <f t="shared" si="4"/>
        <v>0</v>
      </c>
      <c r="M17" s="193" t="str">
        <f t="shared" si="7"/>
        <v/>
      </c>
      <c r="N17" s="194" t="str">
        <f t="shared" si="5"/>
        <v/>
      </c>
      <c r="O17" s="194" t="str">
        <f>IF(ISERROR(IF(OR('LED in Ref. Cases Entry'!F17=1508,'LED in Ref. Cases Entry'!F17=1509),(M17)+((M17)*(0.79)/2.5),(M17)+((M17)*(0.79)/1.3))), "", IF(OR('LED in Ref. Cases Entry'!F17=1508,'LED in Ref. Cases Entry'!F17=1509),(M17)+((M17)*(0.79)/2.5),(M17)+((M17)*(0.79)/1.3)))</f>
        <v/>
      </c>
      <c r="P17" s="194" t="str">
        <f t="shared" si="6"/>
        <v/>
      </c>
      <c r="Q17" s="195" t="str">
        <f t="shared" si="0"/>
        <v/>
      </c>
      <c r="IV17" s="1"/>
    </row>
    <row r="18" spans="1:256" ht="33.75" customHeight="1" x14ac:dyDescent="0.2">
      <c r="A18" s="181">
        <v>8</v>
      </c>
      <c r="B18" s="189" t="str">
        <f>IF(ISERROR(INDEX(Description,MATCH('LED in Ref. Cases Entry'!D18,Code,0))),"",INDEX(Description,MATCH('LED in Ref. Cases Entry'!D18,Code,0)))</f>
        <v/>
      </c>
      <c r="C18" s="190" t="str">
        <f>IF(ISERROR(INDEX(Watts,MATCH('LED in Ref. Cases Entry'!D18,Code,0))),"",INDEX(Watts,MATCH('LED in Ref. Cases Entry'!D18,Code,0)))</f>
        <v/>
      </c>
      <c r="D18" s="191">
        <f>'LED in Ref. Cases Entry'!E18</f>
        <v>0</v>
      </c>
      <c r="E18" s="191" t="str">
        <f t="shared" si="1"/>
        <v/>
      </c>
      <c r="F18" s="191" t="str">
        <f t="shared" si="2"/>
        <v/>
      </c>
      <c r="G18" s="191">
        <f>'LED in Ref. Cases Entry'!I18</f>
        <v>0</v>
      </c>
      <c r="H18" s="20" t="str">
        <f>IF(ISERROR(INDEX(Description,MATCH('LED in Ref. Cases Entry'!F18,Code,0))),"",INDEX(Description,MATCH('LED in Ref. Cases Entry'!F18,Code,0)))</f>
        <v/>
      </c>
      <c r="I18" s="191">
        <f>'LED in Ref. Cases Entry'!G18</f>
        <v>0</v>
      </c>
      <c r="J18" s="191">
        <f>'LED in Ref. Cases Entry'!H18</f>
        <v>0</v>
      </c>
      <c r="K18" s="192">
        <f t="shared" si="3"/>
        <v>0</v>
      </c>
      <c r="L18" s="193">
        <f t="shared" si="4"/>
        <v>0</v>
      </c>
      <c r="M18" s="193" t="str">
        <f t="shared" si="7"/>
        <v/>
      </c>
      <c r="N18" s="194" t="str">
        <f t="shared" si="5"/>
        <v/>
      </c>
      <c r="O18" s="194" t="str">
        <f>IF(ISERROR(IF(OR('LED in Ref. Cases Entry'!F18=1508,'LED in Ref. Cases Entry'!F18=1509),(M18)+((M18)*(0.79)/2.5),(M18)+((M18)*(0.79)/1.3))), "", IF(OR('LED in Ref. Cases Entry'!F18=1508,'LED in Ref. Cases Entry'!F18=1509),(M18)+((M18)*(0.79)/2.5),(M18)+((M18)*(0.79)/1.3)))</f>
        <v/>
      </c>
      <c r="P18" s="194" t="str">
        <f t="shared" si="6"/>
        <v/>
      </c>
      <c r="Q18" s="195" t="str">
        <f t="shared" si="0"/>
        <v/>
      </c>
      <c r="IV18" s="1"/>
    </row>
    <row r="19" spans="1:256" customFormat="1" ht="24" customHeight="1" thickBot="1" x14ac:dyDescent="0.3">
      <c r="D19" s="196" t="s">
        <v>941</v>
      </c>
      <c r="E19" s="197">
        <f>SUM(E11:E18)</f>
        <v>0</v>
      </c>
      <c r="F19" s="198">
        <f>SUM(F11:F18)</f>
        <v>0</v>
      </c>
      <c r="J19" s="196" t="s">
        <v>942</v>
      </c>
      <c r="K19" s="199">
        <f>SUM(K11:K18)</f>
        <v>0</v>
      </c>
      <c r="L19" s="200">
        <f>SUM(L11:L18)</f>
        <v>0</v>
      </c>
      <c r="M19" s="1"/>
      <c r="N19" s="1"/>
      <c r="O19" s="199">
        <f>SUM(O11:O18)</f>
        <v>0</v>
      </c>
      <c r="P19" s="200">
        <f>SUM(P11:P18)</f>
        <v>0</v>
      </c>
    </row>
    <row r="20" spans="1:256" customFormat="1" ht="24" customHeight="1" thickBot="1" x14ac:dyDescent="0.3">
      <c r="D20" s="196" t="s">
        <v>940</v>
      </c>
      <c r="E20" s="370">
        <f>E19*12*Demand+F19*Energy</f>
        <v>0</v>
      </c>
      <c r="F20" s="371"/>
      <c r="J20" s="196" t="s">
        <v>944</v>
      </c>
      <c r="K20" s="370">
        <f>K19*12*Demand+L19*Energy</f>
        <v>0</v>
      </c>
      <c r="L20" s="371"/>
    </row>
    <row r="21" spans="1:256" customFormat="1" ht="22.7" customHeight="1" thickBot="1" x14ac:dyDescent="0.3">
      <c r="D21" s="196"/>
      <c r="E21" s="201"/>
      <c r="F21" s="201"/>
      <c r="J21" s="196"/>
      <c r="K21" s="201"/>
      <c r="L21" s="201"/>
    </row>
    <row r="22" spans="1:256" customFormat="1" ht="24" customHeight="1" thickBot="1" x14ac:dyDescent="0.3">
      <c r="D22" s="68"/>
      <c r="E22" s="369"/>
      <c r="F22" s="369"/>
      <c r="J22" s="405" t="s">
        <v>943</v>
      </c>
      <c r="K22" s="405"/>
      <c r="L22" s="405"/>
      <c r="M22" s="405"/>
      <c r="N22" s="405"/>
      <c r="O22" s="406"/>
      <c r="P22" s="370">
        <f>E20-K20</f>
        <v>0</v>
      </c>
      <c r="Q22" s="371"/>
    </row>
    <row r="23" spans="1:256" ht="15" x14ac:dyDescent="0.25">
      <c r="A23"/>
      <c r="B23"/>
      <c r="C23"/>
      <c r="D23"/>
      <c r="E23"/>
      <c r="F23"/>
      <c r="G23"/>
      <c r="IV23" s="1"/>
    </row>
    <row r="24" spans="1:256" ht="15" customHeight="1" x14ac:dyDescent="0.2">
      <c r="N24" s="184" t="s">
        <v>1244</v>
      </c>
      <c r="O24" s="335">
        <f>CustomerName</f>
        <v>0</v>
      </c>
      <c r="P24" s="335"/>
      <c r="Q24" s="335"/>
    </row>
    <row r="25" spans="1:256" ht="15" customHeight="1" x14ac:dyDescent="0.2">
      <c r="N25" s="184" t="s">
        <v>1245</v>
      </c>
      <c r="O25" s="333">
        <f ca="1">TODAY()</f>
        <v>45762</v>
      </c>
      <c r="P25" s="333"/>
      <c r="Q25" s="333"/>
    </row>
    <row r="71" spans="256:256" x14ac:dyDescent="0.2">
      <c r="IV71" s="65">
        <f>VLOOKUP("Node1",QuestionTable,6,0)</f>
        <v>0</v>
      </c>
    </row>
    <row r="77" spans="256:256" x14ac:dyDescent="0.2">
      <c r="IV77" s="65" t="e">
        <f>VLOOKUP("Result487",ResultTable,2,0)</f>
        <v>#N/A</v>
      </c>
    </row>
    <row r="79" spans="256:256" x14ac:dyDescent="0.2">
      <c r="IV79" s="65">
        <f>VLOOKUP("Result282",ResultTable,2,0)</f>
        <v>130</v>
      </c>
    </row>
    <row r="89" spans="256:256" x14ac:dyDescent="0.2">
      <c r="IV89" s="65">
        <f>VLOOKUP("Node1",QuestionTable,6,0)</f>
        <v>0</v>
      </c>
    </row>
  </sheetData>
  <mergeCells count="14">
    <mergeCell ref="K2:M2"/>
    <mergeCell ref="A1:Q1"/>
    <mergeCell ref="A7:Q7"/>
    <mergeCell ref="A10:B10"/>
    <mergeCell ref="H9:L9"/>
    <mergeCell ref="A9:F9"/>
    <mergeCell ref="M9:Q9"/>
    <mergeCell ref="O25:Q25"/>
    <mergeCell ref="E20:F20"/>
    <mergeCell ref="K20:L20"/>
    <mergeCell ref="E22:F22"/>
    <mergeCell ref="P22:Q22"/>
    <mergeCell ref="J22:O22"/>
    <mergeCell ref="O24:Q24"/>
  </mergeCells>
  <conditionalFormatting sqref="N11:P18">
    <cfRule type="expression" dxfId="4" priority="6" stopIfTrue="1">
      <formula>ISERROR(N11)</formula>
    </cfRule>
  </conditionalFormatting>
  <pageMargins left="0.25" right="0.25" top="0.25" bottom="0.25" header="0.3" footer="0.3"/>
  <pageSetup scale="80" orientation="landscape"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pageSetUpPr fitToPage="1"/>
  </sheetPr>
  <dimension ref="A1:IV102"/>
  <sheetViews>
    <sheetView topLeftCell="A16" zoomScaleNormal="100" zoomScalePageLayoutView="85" workbookViewId="0">
      <selection activeCell="F14" sqref="F14"/>
    </sheetView>
  </sheetViews>
  <sheetFormatPr defaultColWidth="9.140625" defaultRowHeight="11.25" x14ac:dyDescent="0.2"/>
  <cols>
    <col min="1" max="1" width="10.85546875" style="1" customWidth="1"/>
    <col min="2" max="2" width="23.28515625" style="1" customWidth="1"/>
    <col min="3" max="3" width="10.28515625" style="1" customWidth="1"/>
    <col min="4" max="4" width="14.5703125" style="1" customWidth="1"/>
    <col min="5" max="5" width="10.5703125" style="1" customWidth="1"/>
    <col min="6" max="6" width="9.140625" style="1" customWidth="1"/>
    <col min="7" max="7" width="10.85546875" style="1" customWidth="1"/>
    <col min="8" max="8" width="23.28515625" style="1" customWidth="1"/>
    <col min="9" max="9" width="6" style="1" customWidth="1"/>
    <col min="10" max="10" width="15.5703125" style="1" customWidth="1"/>
    <col min="11" max="11" width="7.7109375" style="1" customWidth="1"/>
    <col min="12" max="12" width="10.28515625" style="1" customWidth="1"/>
    <col min="13" max="14" width="13.5703125" style="1" customWidth="1"/>
    <col min="15" max="255" width="9.140625" style="1"/>
    <col min="256" max="16384" width="9.140625" style="65"/>
  </cols>
  <sheetData>
    <row r="1" spans="1:256" ht="12" customHeight="1" x14ac:dyDescent="0.2">
      <c r="A1" s="411" t="s">
        <v>989</v>
      </c>
      <c r="B1" s="411"/>
      <c r="C1" s="411"/>
      <c r="D1" s="411"/>
      <c r="E1" s="411"/>
      <c r="F1" s="411"/>
      <c r="G1" s="411"/>
      <c r="H1" s="411"/>
      <c r="I1" s="411"/>
      <c r="J1" s="411"/>
      <c r="K1" s="411"/>
      <c r="L1" s="411"/>
      <c r="M1" s="411"/>
      <c r="N1" s="411"/>
      <c r="IV1" s="1"/>
    </row>
    <row r="2" spans="1:256" x14ac:dyDescent="0.2">
      <c r="M2" s="27">
        <f>'2-Lighting Equipment Entry'!L2</f>
        <v>0</v>
      </c>
      <c r="N2" s="238">
        <v>45286</v>
      </c>
      <c r="IV2" s="1"/>
    </row>
    <row r="3" spans="1:256" ht="14.1" customHeight="1" x14ac:dyDescent="0.2">
      <c r="A3" s="362" t="s">
        <v>174</v>
      </c>
      <c r="B3" s="362"/>
      <c r="C3" s="362"/>
      <c r="D3" s="362"/>
      <c r="E3" s="362"/>
      <c r="F3" s="362"/>
      <c r="G3" s="362"/>
      <c r="H3" s="362"/>
      <c r="I3" s="362"/>
      <c r="J3" s="362"/>
      <c r="K3" s="362"/>
      <c r="L3" s="362"/>
      <c r="M3" s="362"/>
      <c r="N3" s="362"/>
      <c r="IV3" s="1"/>
    </row>
    <row r="4" spans="1:256" ht="13.7" customHeight="1" x14ac:dyDescent="0.2">
      <c r="A4" s="233" t="s">
        <v>151</v>
      </c>
      <c r="IV4" s="1"/>
    </row>
    <row r="5" spans="1:256" ht="14.25" customHeight="1" x14ac:dyDescent="0.2">
      <c r="E5" s="66"/>
      <c r="F5" s="27" t="s">
        <v>937</v>
      </c>
      <c r="G5" s="64" t="s">
        <v>936</v>
      </c>
      <c r="IV5" s="1"/>
    </row>
    <row r="6" spans="1:256" ht="14.25" customHeight="1" x14ac:dyDescent="0.2">
      <c r="B6" s="66"/>
      <c r="C6" s="66"/>
      <c r="D6" s="66"/>
      <c r="E6" s="66"/>
      <c r="F6" s="27" t="s">
        <v>1008</v>
      </c>
      <c r="G6" s="234" t="s">
        <v>936</v>
      </c>
      <c r="IV6" s="1"/>
    </row>
    <row r="7" spans="1:256" ht="6.75" customHeight="1" thickBot="1" x14ac:dyDescent="0.25">
      <c r="IV7" s="1"/>
    </row>
    <row r="8" spans="1:256" ht="15.75" thickBot="1" x14ac:dyDescent="0.25">
      <c r="A8" s="422" t="s">
        <v>175</v>
      </c>
      <c r="B8" s="423"/>
      <c r="C8" s="423"/>
      <c r="D8" s="423"/>
      <c r="E8" s="423"/>
      <c r="F8" s="424"/>
      <c r="G8" s="363" t="s">
        <v>176</v>
      </c>
      <c r="H8" s="364"/>
      <c r="I8" s="364"/>
      <c r="J8" s="364"/>
      <c r="K8" s="365"/>
      <c r="L8" s="431" t="s">
        <v>154</v>
      </c>
      <c r="M8" s="432"/>
      <c r="N8" s="433"/>
      <c r="O8" s="4"/>
      <c r="IV8" s="1"/>
    </row>
    <row r="9" spans="1:256" x14ac:dyDescent="0.2">
      <c r="A9" s="165" t="s">
        <v>155</v>
      </c>
      <c r="B9" s="33" t="s">
        <v>156</v>
      </c>
      <c r="C9" s="11" t="s">
        <v>157</v>
      </c>
      <c r="D9" s="11" t="s">
        <v>158</v>
      </c>
      <c r="E9" s="11" t="s">
        <v>159</v>
      </c>
      <c r="F9" s="34" t="s">
        <v>160</v>
      </c>
      <c r="G9" s="165" t="s">
        <v>161</v>
      </c>
      <c r="H9" s="33" t="s">
        <v>162</v>
      </c>
      <c r="I9" s="11" t="s">
        <v>163</v>
      </c>
      <c r="J9" s="14" t="s">
        <v>164</v>
      </c>
      <c r="K9" s="34" t="s">
        <v>165</v>
      </c>
      <c r="L9" s="165" t="s">
        <v>166</v>
      </c>
      <c r="M9" s="33" t="s">
        <v>1158</v>
      </c>
      <c r="N9" s="34" t="s">
        <v>1351</v>
      </c>
      <c r="IV9" s="1"/>
    </row>
    <row r="10" spans="1:256" ht="54.95" customHeight="1" thickBot="1" x14ac:dyDescent="0.25">
      <c r="A10" s="26" t="s">
        <v>178</v>
      </c>
      <c r="B10" s="25" t="s">
        <v>177</v>
      </c>
      <c r="C10" s="209" t="s">
        <v>1575</v>
      </c>
      <c r="D10" s="209" t="s">
        <v>1355</v>
      </c>
      <c r="E10" s="209" t="s">
        <v>179</v>
      </c>
      <c r="F10" s="50" t="s">
        <v>171</v>
      </c>
      <c r="G10" s="26" t="s">
        <v>181</v>
      </c>
      <c r="H10" s="49" t="s">
        <v>180</v>
      </c>
      <c r="I10" s="209" t="s">
        <v>169</v>
      </c>
      <c r="J10" s="209" t="s">
        <v>1159</v>
      </c>
      <c r="K10" s="50" t="s">
        <v>1354</v>
      </c>
      <c r="L10" s="166" t="s">
        <v>183</v>
      </c>
      <c r="M10" s="46" t="s">
        <v>1171</v>
      </c>
      <c r="N10" s="167" t="s">
        <v>1356</v>
      </c>
      <c r="IV10" s="1"/>
    </row>
    <row r="11" spans="1:256" ht="24" customHeight="1" x14ac:dyDescent="0.2">
      <c r="A11" s="121"/>
      <c r="B11" s="207" t="str">
        <f t="array" ref="B11">IF(ISERROR(INDEX(Description,MATCH(A11,Code,0))),"",INDEX(Description,MATCH(A11,Code,0)))</f>
        <v/>
      </c>
      <c r="C11" s="173"/>
      <c r="D11" s="114"/>
      <c r="E11" s="172"/>
      <c r="F11" s="232"/>
      <c r="G11" s="122"/>
      <c r="H11" s="207" t="str">
        <f t="array" ref="H11">IF(ISERROR(INDEX(Description,MATCH(G11,Code,0))),"",INDEX(Description,MATCH(G11,Code,0)))</f>
        <v/>
      </c>
      <c r="I11" s="172"/>
      <c r="J11" s="114"/>
      <c r="K11" s="208"/>
      <c r="L11" s="162"/>
      <c r="M11" s="163" t="str">
        <f t="shared" ref="M11:M22" si="0">IF(ISERROR(INDEX(Rebate,MATCH(G11,Code,0))),"",INDEX(Rebate,MATCH(G11,Code,0)))</f>
        <v/>
      </c>
      <c r="N11" s="164" t="str">
        <f t="shared" ref="N11:N22" si="1">IF(ISERROR(I11*M11),"",IF(I11*M11&gt;L11,L11,I11*M11))</f>
        <v/>
      </c>
      <c r="IV11" s="1"/>
    </row>
    <row r="12" spans="1:256" ht="24" customHeight="1" x14ac:dyDescent="0.2">
      <c r="A12" s="110"/>
      <c r="B12" s="20" t="str">
        <f t="array" ref="B12">IF(ISERROR(INDEX(Description,MATCH(A12,Code,0))),"",INDEX(Description,MATCH(A12,Code,0)))</f>
        <v/>
      </c>
      <c r="C12" s="115"/>
      <c r="D12" s="173"/>
      <c r="E12" s="117"/>
      <c r="F12" s="112"/>
      <c r="G12" s="123"/>
      <c r="H12" s="20" t="str">
        <f t="array" ref="H12">IF(ISERROR(INDEX(Description,MATCH(G12,Code,0))),"",INDEX(Description,MATCH(G12,Code,0)))</f>
        <v/>
      </c>
      <c r="I12" s="117"/>
      <c r="J12" s="173"/>
      <c r="K12" s="158"/>
      <c r="L12" s="159"/>
      <c r="M12" s="154" t="str">
        <f t="shared" si="0"/>
        <v/>
      </c>
      <c r="N12" s="155" t="str">
        <f t="shared" si="1"/>
        <v/>
      </c>
      <c r="IV12" s="1"/>
    </row>
    <row r="13" spans="1:256" ht="24" customHeight="1" x14ac:dyDescent="0.2">
      <c r="A13" s="110"/>
      <c r="B13" s="20" t="str">
        <f t="array" ref="B13">IF(ISERROR(INDEX(Description,MATCH(A13,Code,0))),"",INDEX(Description,MATCH(A13,Code,0)))</f>
        <v/>
      </c>
      <c r="C13" s="115"/>
      <c r="D13" s="173"/>
      <c r="E13" s="117"/>
      <c r="F13" s="112"/>
      <c r="G13" s="123"/>
      <c r="H13" s="20" t="str">
        <f t="array" ref="H13">IF(ISERROR(INDEX(Description,MATCH(G13,Code,0))),"",INDEX(Description,MATCH(G13,Code,0)))</f>
        <v/>
      </c>
      <c r="I13" s="117"/>
      <c r="J13" s="173"/>
      <c r="K13" s="158"/>
      <c r="L13" s="159"/>
      <c r="M13" s="154" t="str">
        <f t="shared" si="0"/>
        <v/>
      </c>
      <c r="N13" s="155" t="str">
        <f t="shared" si="1"/>
        <v/>
      </c>
      <c r="IV13" s="1"/>
    </row>
    <row r="14" spans="1:256" ht="24" customHeight="1" x14ac:dyDescent="0.2">
      <c r="A14" s="110"/>
      <c r="B14" s="20" t="str">
        <f t="array" ref="B14">IF(ISERROR(INDEX(Description,MATCH(A14,Code,0))),"",INDEX(Description,MATCH(A14,Code,0)))</f>
        <v/>
      </c>
      <c r="C14" s="115"/>
      <c r="D14" s="173"/>
      <c r="E14" s="117"/>
      <c r="F14" s="112"/>
      <c r="G14" s="123"/>
      <c r="H14" s="20" t="str">
        <f t="array" ref="H14">IF(ISERROR(INDEX(Description,MATCH(G14,Code,0))),"",INDEX(Description,MATCH(G14,Code,0)))</f>
        <v/>
      </c>
      <c r="I14" s="117"/>
      <c r="J14" s="173"/>
      <c r="K14" s="158"/>
      <c r="L14" s="159"/>
      <c r="M14" s="154" t="str">
        <f t="shared" si="0"/>
        <v/>
      </c>
      <c r="N14" s="155" t="str">
        <f t="shared" si="1"/>
        <v/>
      </c>
      <c r="IV14" s="1"/>
    </row>
    <row r="15" spans="1:256" ht="24" customHeight="1" x14ac:dyDescent="0.2">
      <c r="A15" s="110"/>
      <c r="B15" s="20" t="str">
        <f t="array" ref="B15">IF(ISERROR(INDEX(Description,MATCH(A15,Code,0))),"",INDEX(Description,MATCH(A15,Code,0)))</f>
        <v/>
      </c>
      <c r="C15" s="115"/>
      <c r="D15" s="173"/>
      <c r="E15" s="117"/>
      <c r="F15" s="112"/>
      <c r="G15" s="123"/>
      <c r="H15" s="20" t="str">
        <f t="array" ref="H15">IF(ISERROR(INDEX(Description,MATCH(G15,Code,0))),"",INDEX(Description,MATCH(G15,Code,0)))</f>
        <v/>
      </c>
      <c r="I15" s="117"/>
      <c r="J15" s="173"/>
      <c r="K15" s="158"/>
      <c r="L15" s="159"/>
      <c r="M15" s="154" t="str">
        <f t="shared" si="0"/>
        <v/>
      </c>
      <c r="N15" s="155" t="str">
        <f t="shared" si="1"/>
        <v/>
      </c>
      <c r="IV15" s="1"/>
    </row>
    <row r="16" spans="1:256" ht="24" customHeight="1" x14ac:dyDescent="0.2">
      <c r="A16" s="110"/>
      <c r="B16" s="20" t="str">
        <f t="array" ref="B16">IF(ISERROR(INDEX(Description,MATCH(A16,Code,0))),"",INDEX(Description,MATCH(A16,Code,0)))</f>
        <v/>
      </c>
      <c r="C16" s="115"/>
      <c r="D16" s="173"/>
      <c r="E16" s="117"/>
      <c r="F16" s="112"/>
      <c r="G16" s="123"/>
      <c r="H16" s="20" t="str">
        <f t="array" ref="H16">IF(ISERROR(INDEX(Description,MATCH(G16,Code,0))),"",INDEX(Description,MATCH(G16,Code,0)))</f>
        <v/>
      </c>
      <c r="I16" s="117"/>
      <c r="J16" s="173"/>
      <c r="K16" s="158"/>
      <c r="L16" s="159"/>
      <c r="M16" s="154" t="str">
        <f t="shared" si="0"/>
        <v/>
      </c>
      <c r="N16" s="155" t="str">
        <f t="shared" si="1"/>
        <v/>
      </c>
      <c r="Q16" s="17"/>
      <c r="IV16" s="1"/>
    </row>
    <row r="17" spans="1:256" ht="24" customHeight="1" x14ac:dyDescent="0.2">
      <c r="A17" s="110"/>
      <c r="B17" s="20" t="str">
        <f t="array" ref="B17">IF(ISERROR(INDEX(Description,MATCH(A17,Code,0))),"",INDEX(Description,MATCH(A17,Code,0)))</f>
        <v/>
      </c>
      <c r="C17" s="115"/>
      <c r="D17" s="173"/>
      <c r="E17" s="117"/>
      <c r="F17" s="112"/>
      <c r="G17" s="123"/>
      <c r="H17" s="20" t="str">
        <f t="array" ref="H17">IF(ISERROR(INDEX(Description,MATCH(G17,Code,0))),"",INDEX(Description,MATCH(G17,Code,0)))</f>
        <v/>
      </c>
      <c r="I17" s="117"/>
      <c r="J17" s="173"/>
      <c r="K17" s="158"/>
      <c r="L17" s="159"/>
      <c r="M17" s="154" t="str">
        <f t="shared" si="0"/>
        <v/>
      </c>
      <c r="N17" s="155" t="str">
        <f t="shared" si="1"/>
        <v/>
      </c>
      <c r="IV17" s="1"/>
    </row>
    <row r="18" spans="1:256" ht="24" customHeight="1" x14ac:dyDescent="0.2">
      <c r="A18" s="110"/>
      <c r="B18" s="20" t="str">
        <f t="array" ref="B18">IF(ISERROR(INDEX(Description,MATCH(A18,Code,0))),"",INDEX(Description,MATCH(A18,Code,0)))</f>
        <v/>
      </c>
      <c r="C18" s="115"/>
      <c r="D18" s="173"/>
      <c r="E18" s="117"/>
      <c r="F18" s="112"/>
      <c r="G18" s="123"/>
      <c r="H18" s="20" t="str">
        <f t="array" ref="H18">IF(ISERROR(INDEX(Description,MATCH(G18,Code,0))),"",INDEX(Description,MATCH(G18,Code,0)))</f>
        <v/>
      </c>
      <c r="I18" s="117"/>
      <c r="J18" s="173"/>
      <c r="K18" s="158"/>
      <c r="L18" s="159"/>
      <c r="M18" s="154" t="str">
        <f t="shared" si="0"/>
        <v/>
      </c>
      <c r="N18" s="155" t="str">
        <f t="shared" si="1"/>
        <v/>
      </c>
      <c r="IV18" s="1"/>
    </row>
    <row r="19" spans="1:256" ht="24" customHeight="1" x14ac:dyDescent="0.2">
      <c r="A19" s="110"/>
      <c r="B19" s="20" t="str">
        <f t="array" ref="B19">IF(ISERROR(INDEX(Description,MATCH(A19,Code,0))),"",INDEX(Description,MATCH(A19,Code,0)))</f>
        <v/>
      </c>
      <c r="C19" s="115"/>
      <c r="D19" s="173"/>
      <c r="E19" s="117"/>
      <c r="F19" s="112"/>
      <c r="G19" s="123"/>
      <c r="H19" s="20" t="str">
        <f t="array" ref="H19">IF(ISERROR(INDEX(Description,MATCH(G19,Code,0))),"",INDEX(Description,MATCH(G19,Code,0)))</f>
        <v/>
      </c>
      <c r="I19" s="117"/>
      <c r="J19" s="173"/>
      <c r="K19" s="158"/>
      <c r="L19" s="159"/>
      <c r="M19" s="154" t="str">
        <f t="shared" si="0"/>
        <v/>
      </c>
      <c r="N19" s="155" t="str">
        <f t="shared" si="1"/>
        <v/>
      </c>
      <c r="IV19" s="1"/>
    </row>
    <row r="20" spans="1:256" ht="24" customHeight="1" x14ac:dyDescent="0.2">
      <c r="A20" s="110"/>
      <c r="B20" s="20" t="str">
        <f t="array" ref="B20">IF(ISERROR(INDEX(Description,MATCH(A20,Code,0))),"",INDEX(Description,MATCH(A20,Code,0)))</f>
        <v/>
      </c>
      <c r="C20" s="115"/>
      <c r="D20" s="173"/>
      <c r="E20" s="117"/>
      <c r="F20" s="112"/>
      <c r="G20" s="123"/>
      <c r="H20" s="20" t="str">
        <f t="array" ref="H20">IF(ISERROR(INDEX(Description,MATCH(G20,Code,0))),"",INDEX(Description,MATCH(G20,Code,0)))</f>
        <v/>
      </c>
      <c r="I20" s="117"/>
      <c r="J20" s="173"/>
      <c r="K20" s="158"/>
      <c r="L20" s="159"/>
      <c r="M20" s="154" t="str">
        <f t="shared" si="0"/>
        <v/>
      </c>
      <c r="N20" s="155" t="str">
        <f t="shared" si="1"/>
        <v/>
      </c>
      <c r="IV20" s="1"/>
    </row>
    <row r="21" spans="1:256" ht="24" customHeight="1" x14ac:dyDescent="0.2">
      <c r="A21" s="110"/>
      <c r="B21" s="20" t="str">
        <f t="array" ref="B21">IF(ISERROR(INDEX(Description,MATCH(A21,Code,0))),"",INDEX(Description,MATCH(A21,Code,0)))</f>
        <v/>
      </c>
      <c r="C21" s="115"/>
      <c r="D21" s="173"/>
      <c r="E21" s="117"/>
      <c r="F21" s="112"/>
      <c r="G21" s="123"/>
      <c r="H21" s="20" t="str">
        <f t="array" ref="H21">IF(ISERROR(INDEX(Description,MATCH(G21,Code,0))),"",INDEX(Description,MATCH(G21,Code,0)))</f>
        <v/>
      </c>
      <c r="I21" s="117"/>
      <c r="J21" s="173"/>
      <c r="K21" s="158"/>
      <c r="L21" s="159"/>
      <c r="M21" s="154" t="str">
        <f t="shared" si="0"/>
        <v/>
      </c>
      <c r="N21" s="155" t="str">
        <f t="shared" si="1"/>
        <v/>
      </c>
      <c r="IV21" s="1"/>
    </row>
    <row r="22" spans="1:256" ht="24" customHeight="1" thickBot="1" x14ac:dyDescent="0.25">
      <c r="A22" s="110"/>
      <c r="B22" s="20" t="str">
        <f t="array" ref="B22">IF(ISERROR(INDEX(Description,MATCH(A22,Code,0))),"",INDEX(Description,MATCH(A22,Code,0)))</f>
        <v/>
      </c>
      <c r="C22" s="115"/>
      <c r="D22" s="173"/>
      <c r="E22" s="117"/>
      <c r="F22" s="112"/>
      <c r="G22" s="123"/>
      <c r="H22" s="20" t="str">
        <f t="array" ref="H22">IF(ISERROR(INDEX(Description,MATCH(G22,Code,0))),"",INDEX(Description,MATCH(G22,Code,0)))</f>
        <v/>
      </c>
      <c r="I22" s="117"/>
      <c r="J22" s="173"/>
      <c r="K22" s="158"/>
      <c r="L22" s="160"/>
      <c r="M22" s="161" t="str">
        <f t="shared" si="0"/>
        <v/>
      </c>
      <c r="N22" s="156" t="str">
        <f t="shared" si="1"/>
        <v/>
      </c>
      <c r="IV22" s="1"/>
    </row>
    <row r="23" spans="1:256" ht="24" customHeight="1" thickBot="1" x14ac:dyDescent="0.25">
      <c r="A23" s="15"/>
      <c r="H23" s="440" t="s">
        <v>184</v>
      </c>
      <c r="I23" s="440"/>
      <c r="J23" s="440"/>
      <c r="K23" s="441"/>
      <c r="L23" s="157">
        <f>SUM(L11:L22)</f>
        <v>0</v>
      </c>
      <c r="M23" s="434">
        <f>SUM(N11:N22)</f>
        <v>0</v>
      </c>
      <c r="N23" s="435"/>
      <c r="IV23" s="1"/>
    </row>
    <row r="24" spans="1:256" ht="30" customHeight="1" thickBot="1" x14ac:dyDescent="0.25">
      <c r="A24" s="421" t="s">
        <v>938</v>
      </c>
      <c r="B24" s="421"/>
      <c r="C24" s="421"/>
      <c r="D24" s="421"/>
      <c r="E24" s="421"/>
      <c r="F24" s="421"/>
      <c r="G24" s="229"/>
      <c r="H24" s="340" t="s">
        <v>1352</v>
      </c>
      <c r="I24" s="340"/>
      <c r="J24" s="340"/>
      <c r="K24" s="340"/>
      <c r="L24" s="341"/>
      <c r="M24" s="436">
        <f>OccSensorRebateTotal+'2-Lighting Equipment Entry'!N22+'LED in Ref. Cases Entry'!K19</f>
        <v>0</v>
      </c>
      <c r="N24" s="437"/>
      <c r="IV24" s="1"/>
    </row>
    <row r="25" spans="1:256" ht="12" thickBot="1" x14ac:dyDescent="0.25">
      <c r="A25" s="446" t="s">
        <v>1179</v>
      </c>
      <c r="B25" s="446"/>
      <c r="C25" s="446"/>
      <c r="D25" s="446"/>
      <c r="E25" s="446"/>
      <c r="F25" s="446"/>
      <c r="G25" s="18"/>
      <c r="H25" s="18"/>
      <c r="IV25" s="1"/>
    </row>
    <row r="26" spans="1:256" ht="24.75" customHeight="1" thickBot="1" x14ac:dyDescent="0.25">
      <c r="A26" s="384" t="s">
        <v>1172</v>
      </c>
      <c r="B26" s="385"/>
      <c r="C26" s="429" t="s">
        <v>1173</v>
      </c>
      <c r="D26" s="430"/>
      <c r="H26" s="412" t="s">
        <v>1353</v>
      </c>
      <c r="I26" s="413"/>
      <c r="J26" s="413"/>
      <c r="K26" s="413"/>
      <c r="L26" s="414"/>
      <c r="M26" s="399">
        <f>LightingEquipmentEntryLabor</f>
        <v>0</v>
      </c>
      <c r="N26" s="400"/>
      <c r="IV26" s="1"/>
    </row>
    <row r="27" spans="1:256" ht="15" customHeight="1" x14ac:dyDescent="0.2">
      <c r="A27" s="427" t="s">
        <v>1174</v>
      </c>
      <c r="B27" s="428"/>
      <c r="C27" s="444">
        <v>0.3</v>
      </c>
      <c r="D27" s="445"/>
      <c r="H27" s="415"/>
      <c r="I27" s="416"/>
      <c r="J27" s="416"/>
      <c r="K27" s="416"/>
      <c r="L27" s="417"/>
      <c r="M27" s="401"/>
      <c r="N27" s="402"/>
      <c r="IV27" s="1"/>
    </row>
    <row r="28" spans="1:256" ht="15" customHeight="1" x14ac:dyDescent="0.2">
      <c r="A28" s="425" t="s">
        <v>1176</v>
      </c>
      <c r="B28" s="426"/>
      <c r="C28" s="442">
        <v>0.3</v>
      </c>
      <c r="D28" s="443"/>
      <c r="H28" s="415"/>
      <c r="I28" s="416"/>
      <c r="J28" s="416"/>
      <c r="K28" s="416"/>
      <c r="L28" s="417"/>
      <c r="M28" s="401"/>
      <c r="N28" s="402"/>
      <c r="IV28" s="1"/>
    </row>
    <row r="29" spans="1:256" ht="15" customHeight="1" x14ac:dyDescent="0.2">
      <c r="A29" s="425" t="s">
        <v>1175</v>
      </c>
      <c r="B29" s="426"/>
      <c r="C29" s="442">
        <v>0.43</v>
      </c>
      <c r="D29" s="443"/>
      <c r="H29" s="415"/>
      <c r="I29" s="416"/>
      <c r="J29" s="416"/>
      <c r="K29" s="416"/>
      <c r="L29" s="417"/>
      <c r="M29" s="401"/>
      <c r="N29" s="402"/>
      <c r="IV29" s="1"/>
    </row>
    <row r="30" spans="1:256" ht="15" customHeight="1" thickBot="1" x14ac:dyDescent="0.25">
      <c r="A30" s="425" t="s">
        <v>1177</v>
      </c>
      <c r="B30" s="426"/>
      <c r="C30" s="442">
        <v>0.35</v>
      </c>
      <c r="D30" s="443"/>
      <c r="H30" s="418"/>
      <c r="I30" s="419"/>
      <c r="J30" s="419"/>
      <c r="K30" s="419"/>
      <c r="L30" s="420"/>
      <c r="M30" s="403"/>
      <c r="N30" s="404"/>
      <c r="IV30" s="1"/>
    </row>
    <row r="31" spans="1:256" ht="15" customHeight="1" x14ac:dyDescent="0.2">
      <c r="A31" s="448" t="s">
        <v>1178</v>
      </c>
      <c r="B31" s="449"/>
      <c r="C31" s="450">
        <v>0.27</v>
      </c>
      <c r="D31" s="451"/>
      <c r="IV31" s="1"/>
    </row>
    <row r="32" spans="1:256" ht="15" customHeight="1" thickBot="1" x14ac:dyDescent="0.25">
      <c r="A32" s="452" t="s">
        <v>1642</v>
      </c>
      <c r="B32" s="453"/>
      <c r="C32" s="438">
        <v>0.3</v>
      </c>
      <c r="D32" s="439"/>
      <c r="L32" s="152" t="s">
        <v>1244</v>
      </c>
      <c r="M32" s="335">
        <f>CustomerName</f>
        <v>0</v>
      </c>
      <c r="N32" s="335"/>
      <c r="IV32" s="1"/>
    </row>
    <row r="33" spans="1:256" x14ac:dyDescent="0.2">
      <c r="A33" s="447"/>
      <c r="B33" s="447"/>
      <c r="C33" s="447"/>
      <c r="D33" s="447"/>
      <c r="L33" s="152" t="s">
        <v>1245</v>
      </c>
      <c r="M33" s="333">
        <f ca="1">TODAY()</f>
        <v>45762</v>
      </c>
      <c r="N33" s="333"/>
      <c r="IV33" s="1"/>
    </row>
    <row r="34" spans="1:256" x14ac:dyDescent="0.2">
      <c r="IV34" s="1"/>
    </row>
    <row r="35" spans="1:256" x14ac:dyDescent="0.2">
      <c r="IV35" s="1"/>
    </row>
    <row r="36" spans="1:256" x14ac:dyDescent="0.2">
      <c r="IV36" s="1"/>
    </row>
    <row r="37" spans="1:256" x14ac:dyDescent="0.2">
      <c r="IV37" s="1"/>
    </row>
    <row r="38" spans="1:256" x14ac:dyDescent="0.2">
      <c r="IV38" s="1"/>
    </row>
    <row r="39" spans="1:256" x14ac:dyDescent="0.2">
      <c r="IV39" s="1"/>
    </row>
    <row r="40" spans="1:256" x14ac:dyDescent="0.2">
      <c r="IV40" s="1"/>
    </row>
    <row r="41" spans="1:256" x14ac:dyDescent="0.2">
      <c r="IV41" s="1"/>
    </row>
    <row r="42" spans="1:256" x14ac:dyDescent="0.2">
      <c r="IV42" s="1"/>
    </row>
    <row r="43" spans="1:256" x14ac:dyDescent="0.2">
      <c r="IV43" s="1"/>
    </row>
    <row r="44" spans="1:256" x14ac:dyDescent="0.2">
      <c r="IV44" s="1"/>
    </row>
    <row r="45" spans="1:256" x14ac:dyDescent="0.2">
      <c r="IV45" s="1"/>
    </row>
    <row r="46" spans="1:256" x14ac:dyDescent="0.2">
      <c r="IV46" s="1"/>
    </row>
    <row r="100" spans="256:256" s="65" customFormat="1" x14ac:dyDescent="0.2">
      <c r="IV100" s="65">
        <f>VLOOKUP("Node1",QuestionTable,6,0)</f>
        <v>0</v>
      </c>
    </row>
    <row r="102" spans="256:256" s="65" customFormat="1" x14ac:dyDescent="0.2">
      <c r="IV102" s="65">
        <f>VLOOKUP("Node1",QuestionTable,6,0)</f>
        <v>0</v>
      </c>
    </row>
  </sheetData>
  <mergeCells count="31">
    <mergeCell ref="A33:B33"/>
    <mergeCell ref="C33:D33"/>
    <mergeCell ref="A31:B31"/>
    <mergeCell ref="C31:D31"/>
    <mergeCell ref="M33:N33"/>
    <mergeCell ref="M32:N32"/>
    <mergeCell ref="A32:B32"/>
    <mergeCell ref="A30:B30"/>
    <mergeCell ref="C32:D32"/>
    <mergeCell ref="H23:K23"/>
    <mergeCell ref="C30:D30"/>
    <mergeCell ref="C29:D29"/>
    <mergeCell ref="C28:D28"/>
    <mergeCell ref="C27:D27"/>
    <mergeCell ref="A25:F25"/>
    <mergeCell ref="A3:N3"/>
    <mergeCell ref="A1:N1"/>
    <mergeCell ref="H26:L30"/>
    <mergeCell ref="A24:F24"/>
    <mergeCell ref="A8:F8"/>
    <mergeCell ref="A29:B29"/>
    <mergeCell ref="A28:B28"/>
    <mergeCell ref="A27:B27"/>
    <mergeCell ref="A26:B26"/>
    <mergeCell ref="C26:D26"/>
    <mergeCell ref="H24:L24"/>
    <mergeCell ref="M26:N30"/>
    <mergeCell ref="G8:K8"/>
    <mergeCell ref="L8:N8"/>
    <mergeCell ref="M23:N23"/>
    <mergeCell ref="M24:N24"/>
  </mergeCells>
  <phoneticPr fontId="12" type="noConversion"/>
  <conditionalFormatting sqref="G5">
    <cfRule type="cellIs" dxfId="3" priority="2" stopIfTrue="1" operator="equal">
      <formula>"Yes"</formula>
    </cfRule>
    <cfRule type="cellIs" dxfId="2" priority="3" stopIfTrue="1" operator="equal">
      <formula>"No"</formula>
    </cfRule>
  </conditionalFormatting>
  <dataValidations count="1">
    <dataValidation type="list" allowBlank="1" showInputMessage="1" showErrorMessage="1" sqref="G6 G5" xr:uid="{00000000-0002-0000-0600-000000000000}">
      <formula1>"Yes,No"</formula1>
    </dataValidation>
  </dataValidations>
  <pageMargins left="0.64" right="0.37" top="0.75" bottom="0.75" header="0.3" footer="0.3"/>
  <pageSetup scale="72"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455176" r:id="rId4" name="Check Box 4616">
              <controlPr defaultSize="0" autoFill="0" autoLine="0" autoPict="0">
                <anchor moveWithCells="1">
                  <from>
                    <xdr:col>0</xdr:col>
                    <xdr:colOff>28575</xdr:colOff>
                    <xdr:row>5</xdr:row>
                    <xdr:rowOff>9525</xdr:rowOff>
                  </from>
                  <to>
                    <xdr:col>0</xdr:col>
                    <xdr:colOff>409575</xdr:colOff>
                    <xdr:row>6</xdr:row>
                    <xdr:rowOff>47625</xdr:rowOff>
                  </to>
                </anchor>
              </controlPr>
            </control>
          </mc:Choice>
        </mc:AlternateContent>
        <mc:AlternateContent xmlns:mc="http://schemas.openxmlformats.org/markup-compatibility/2006">
          <mc:Choice Requires="x14">
            <control shapeId="455177" r:id="rId5" name="Check Box 4617">
              <controlPr locked="0" defaultSize="0" autoFill="0" autoLine="0" autoPict="0">
                <anchor moveWithCells="1">
                  <from>
                    <xdr:col>9</xdr:col>
                    <xdr:colOff>571500</xdr:colOff>
                    <xdr:row>10</xdr:row>
                    <xdr:rowOff>0</xdr:rowOff>
                  </from>
                  <to>
                    <xdr:col>9</xdr:col>
                    <xdr:colOff>904875</xdr:colOff>
                    <xdr:row>10</xdr:row>
                    <xdr:rowOff>285750</xdr:rowOff>
                  </to>
                </anchor>
              </controlPr>
            </control>
          </mc:Choice>
        </mc:AlternateContent>
        <mc:AlternateContent xmlns:mc="http://schemas.openxmlformats.org/markup-compatibility/2006">
          <mc:Choice Requires="x14">
            <control shapeId="455178" r:id="rId6" name="Check Box 4618">
              <controlPr locked="0" defaultSize="0" autoFill="0" autoLine="0" autoPict="0">
                <anchor moveWithCells="1">
                  <from>
                    <xdr:col>9</xdr:col>
                    <xdr:colOff>9525</xdr:colOff>
                    <xdr:row>10</xdr:row>
                    <xdr:rowOff>0</xdr:rowOff>
                  </from>
                  <to>
                    <xdr:col>9</xdr:col>
                    <xdr:colOff>323850</xdr:colOff>
                    <xdr:row>10</xdr:row>
                    <xdr:rowOff>276225</xdr:rowOff>
                  </to>
                </anchor>
              </controlPr>
            </control>
          </mc:Choice>
        </mc:AlternateContent>
        <mc:AlternateContent xmlns:mc="http://schemas.openxmlformats.org/markup-compatibility/2006">
          <mc:Choice Requires="x14">
            <control shapeId="455179" r:id="rId7" name="Check Box 4619">
              <controlPr locked="0" defaultSize="0" autoFill="0" autoLine="0" autoPict="0">
                <anchor moveWithCells="1">
                  <from>
                    <xdr:col>9</xdr:col>
                    <xdr:colOff>571500</xdr:colOff>
                    <xdr:row>11</xdr:row>
                    <xdr:rowOff>0</xdr:rowOff>
                  </from>
                  <to>
                    <xdr:col>9</xdr:col>
                    <xdr:colOff>904875</xdr:colOff>
                    <xdr:row>11</xdr:row>
                    <xdr:rowOff>285750</xdr:rowOff>
                  </to>
                </anchor>
              </controlPr>
            </control>
          </mc:Choice>
        </mc:AlternateContent>
        <mc:AlternateContent xmlns:mc="http://schemas.openxmlformats.org/markup-compatibility/2006">
          <mc:Choice Requires="x14">
            <control shapeId="455180" r:id="rId8" name="Check Box 4620">
              <controlPr locked="0" defaultSize="0" autoFill="0" autoLine="0" autoPict="0">
                <anchor moveWithCells="1">
                  <from>
                    <xdr:col>9</xdr:col>
                    <xdr:colOff>9525</xdr:colOff>
                    <xdr:row>11</xdr:row>
                    <xdr:rowOff>0</xdr:rowOff>
                  </from>
                  <to>
                    <xdr:col>9</xdr:col>
                    <xdr:colOff>323850</xdr:colOff>
                    <xdr:row>11</xdr:row>
                    <xdr:rowOff>285750</xdr:rowOff>
                  </to>
                </anchor>
              </controlPr>
            </control>
          </mc:Choice>
        </mc:AlternateContent>
        <mc:AlternateContent xmlns:mc="http://schemas.openxmlformats.org/markup-compatibility/2006">
          <mc:Choice Requires="x14">
            <control shapeId="455181" r:id="rId9" name="Check Box 4621">
              <controlPr locked="0" defaultSize="0" autoFill="0" autoLine="0" autoPict="0">
                <anchor moveWithCells="1">
                  <from>
                    <xdr:col>9</xdr:col>
                    <xdr:colOff>571500</xdr:colOff>
                    <xdr:row>12</xdr:row>
                    <xdr:rowOff>0</xdr:rowOff>
                  </from>
                  <to>
                    <xdr:col>9</xdr:col>
                    <xdr:colOff>904875</xdr:colOff>
                    <xdr:row>12</xdr:row>
                    <xdr:rowOff>285750</xdr:rowOff>
                  </to>
                </anchor>
              </controlPr>
            </control>
          </mc:Choice>
        </mc:AlternateContent>
        <mc:AlternateContent xmlns:mc="http://schemas.openxmlformats.org/markup-compatibility/2006">
          <mc:Choice Requires="x14">
            <control shapeId="455182" r:id="rId10" name="Check Box 4622">
              <controlPr locked="0" defaultSize="0" autoFill="0" autoLine="0" autoPict="0">
                <anchor moveWithCells="1">
                  <from>
                    <xdr:col>9</xdr:col>
                    <xdr:colOff>9525</xdr:colOff>
                    <xdr:row>12</xdr:row>
                    <xdr:rowOff>0</xdr:rowOff>
                  </from>
                  <to>
                    <xdr:col>9</xdr:col>
                    <xdr:colOff>323850</xdr:colOff>
                    <xdr:row>12</xdr:row>
                    <xdr:rowOff>285750</xdr:rowOff>
                  </to>
                </anchor>
              </controlPr>
            </control>
          </mc:Choice>
        </mc:AlternateContent>
        <mc:AlternateContent xmlns:mc="http://schemas.openxmlformats.org/markup-compatibility/2006">
          <mc:Choice Requires="x14">
            <control shapeId="455183" r:id="rId11" name="Check Box 4623">
              <controlPr locked="0" defaultSize="0" autoFill="0" autoLine="0" autoPict="0">
                <anchor moveWithCells="1">
                  <from>
                    <xdr:col>9</xdr:col>
                    <xdr:colOff>571500</xdr:colOff>
                    <xdr:row>13</xdr:row>
                    <xdr:rowOff>0</xdr:rowOff>
                  </from>
                  <to>
                    <xdr:col>9</xdr:col>
                    <xdr:colOff>904875</xdr:colOff>
                    <xdr:row>13</xdr:row>
                    <xdr:rowOff>285750</xdr:rowOff>
                  </to>
                </anchor>
              </controlPr>
            </control>
          </mc:Choice>
        </mc:AlternateContent>
        <mc:AlternateContent xmlns:mc="http://schemas.openxmlformats.org/markup-compatibility/2006">
          <mc:Choice Requires="x14">
            <control shapeId="455184" r:id="rId12" name="Check Box 4624">
              <controlPr locked="0" defaultSize="0" autoFill="0" autoLine="0" autoPict="0">
                <anchor moveWithCells="1">
                  <from>
                    <xdr:col>9</xdr:col>
                    <xdr:colOff>9525</xdr:colOff>
                    <xdr:row>13</xdr:row>
                    <xdr:rowOff>0</xdr:rowOff>
                  </from>
                  <to>
                    <xdr:col>9</xdr:col>
                    <xdr:colOff>323850</xdr:colOff>
                    <xdr:row>13</xdr:row>
                    <xdr:rowOff>285750</xdr:rowOff>
                  </to>
                </anchor>
              </controlPr>
            </control>
          </mc:Choice>
        </mc:AlternateContent>
        <mc:AlternateContent xmlns:mc="http://schemas.openxmlformats.org/markup-compatibility/2006">
          <mc:Choice Requires="x14">
            <control shapeId="455185" r:id="rId13" name="Check Box 4625">
              <controlPr locked="0" defaultSize="0" autoFill="0" autoLine="0" autoPict="0">
                <anchor moveWithCells="1">
                  <from>
                    <xdr:col>9</xdr:col>
                    <xdr:colOff>571500</xdr:colOff>
                    <xdr:row>14</xdr:row>
                    <xdr:rowOff>0</xdr:rowOff>
                  </from>
                  <to>
                    <xdr:col>9</xdr:col>
                    <xdr:colOff>904875</xdr:colOff>
                    <xdr:row>14</xdr:row>
                    <xdr:rowOff>285750</xdr:rowOff>
                  </to>
                </anchor>
              </controlPr>
            </control>
          </mc:Choice>
        </mc:AlternateContent>
        <mc:AlternateContent xmlns:mc="http://schemas.openxmlformats.org/markup-compatibility/2006">
          <mc:Choice Requires="x14">
            <control shapeId="455186" r:id="rId14" name="Check Box 4626">
              <controlPr locked="0" defaultSize="0" autoFill="0" autoLine="0" autoPict="0">
                <anchor moveWithCells="1">
                  <from>
                    <xdr:col>9</xdr:col>
                    <xdr:colOff>9525</xdr:colOff>
                    <xdr:row>14</xdr:row>
                    <xdr:rowOff>0</xdr:rowOff>
                  </from>
                  <to>
                    <xdr:col>9</xdr:col>
                    <xdr:colOff>323850</xdr:colOff>
                    <xdr:row>14</xdr:row>
                    <xdr:rowOff>285750</xdr:rowOff>
                  </to>
                </anchor>
              </controlPr>
            </control>
          </mc:Choice>
        </mc:AlternateContent>
        <mc:AlternateContent xmlns:mc="http://schemas.openxmlformats.org/markup-compatibility/2006">
          <mc:Choice Requires="x14">
            <control shapeId="455187" r:id="rId15" name="Check Box 4627">
              <controlPr locked="0" defaultSize="0" autoFill="0" autoLine="0" autoPict="0">
                <anchor moveWithCells="1">
                  <from>
                    <xdr:col>9</xdr:col>
                    <xdr:colOff>571500</xdr:colOff>
                    <xdr:row>15</xdr:row>
                    <xdr:rowOff>0</xdr:rowOff>
                  </from>
                  <to>
                    <xdr:col>9</xdr:col>
                    <xdr:colOff>904875</xdr:colOff>
                    <xdr:row>15</xdr:row>
                    <xdr:rowOff>285750</xdr:rowOff>
                  </to>
                </anchor>
              </controlPr>
            </control>
          </mc:Choice>
        </mc:AlternateContent>
        <mc:AlternateContent xmlns:mc="http://schemas.openxmlformats.org/markup-compatibility/2006">
          <mc:Choice Requires="x14">
            <control shapeId="455188" r:id="rId16" name="Check Box 4628">
              <controlPr locked="0" defaultSize="0" autoFill="0" autoLine="0" autoPict="0">
                <anchor moveWithCells="1">
                  <from>
                    <xdr:col>9</xdr:col>
                    <xdr:colOff>9525</xdr:colOff>
                    <xdr:row>15</xdr:row>
                    <xdr:rowOff>0</xdr:rowOff>
                  </from>
                  <to>
                    <xdr:col>9</xdr:col>
                    <xdr:colOff>323850</xdr:colOff>
                    <xdr:row>15</xdr:row>
                    <xdr:rowOff>285750</xdr:rowOff>
                  </to>
                </anchor>
              </controlPr>
            </control>
          </mc:Choice>
        </mc:AlternateContent>
        <mc:AlternateContent xmlns:mc="http://schemas.openxmlformats.org/markup-compatibility/2006">
          <mc:Choice Requires="x14">
            <control shapeId="455189" r:id="rId17" name="Check Box 4629">
              <controlPr locked="0" defaultSize="0" autoFill="0" autoLine="0" autoPict="0">
                <anchor moveWithCells="1">
                  <from>
                    <xdr:col>9</xdr:col>
                    <xdr:colOff>571500</xdr:colOff>
                    <xdr:row>16</xdr:row>
                    <xdr:rowOff>0</xdr:rowOff>
                  </from>
                  <to>
                    <xdr:col>9</xdr:col>
                    <xdr:colOff>904875</xdr:colOff>
                    <xdr:row>16</xdr:row>
                    <xdr:rowOff>285750</xdr:rowOff>
                  </to>
                </anchor>
              </controlPr>
            </control>
          </mc:Choice>
        </mc:AlternateContent>
        <mc:AlternateContent xmlns:mc="http://schemas.openxmlformats.org/markup-compatibility/2006">
          <mc:Choice Requires="x14">
            <control shapeId="455190" r:id="rId18" name="Check Box 4630">
              <controlPr locked="0" defaultSize="0" autoFill="0" autoLine="0" autoPict="0">
                <anchor moveWithCells="1">
                  <from>
                    <xdr:col>9</xdr:col>
                    <xdr:colOff>9525</xdr:colOff>
                    <xdr:row>16</xdr:row>
                    <xdr:rowOff>0</xdr:rowOff>
                  </from>
                  <to>
                    <xdr:col>9</xdr:col>
                    <xdr:colOff>323850</xdr:colOff>
                    <xdr:row>16</xdr:row>
                    <xdr:rowOff>285750</xdr:rowOff>
                  </to>
                </anchor>
              </controlPr>
            </control>
          </mc:Choice>
        </mc:AlternateContent>
        <mc:AlternateContent xmlns:mc="http://schemas.openxmlformats.org/markup-compatibility/2006">
          <mc:Choice Requires="x14">
            <control shapeId="455191" r:id="rId19" name="Check Box 4631">
              <controlPr locked="0" defaultSize="0" autoFill="0" autoLine="0" autoPict="0">
                <anchor moveWithCells="1">
                  <from>
                    <xdr:col>9</xdr:col>
                    <xdr:colOff>571500</xdr:colOff>
                    <xdr:row>17</xdr:row>
                    <xdr:rowOff>0</xdr:rowOff>
                  </from>
                  <to>
                    <xdr:col>9</xdr:col>
                    <xdr:colOff>904875</xdr:colOff>
                    <xdr:row>17</xdr:row>
                    <xdr:rowOff>285750</xdr:rowOff>
                  </to>
                </anchor>
              </controlPr>
            </control>
          </mc:Choice>
        </mc:AlternateContent>
        <mc:AlternateContent xmlns:mc="http://schemas.openxmlformats.org/markup-compatibility/2006">
          <mc:Choice Requires="x14">
            <control shapeId="455192" r:id="rId20" name="Check Box 4632">
              <controlPr locked="0" defaultSize="0" autoFill="0" autoLine="0" autoPict="0">
                <anchor moveWithCells="1">
                  <from>
                    <xdr:col>9</xdr:col>
                    <xdr:colOff>9525</xdr:colOff>
                    <xdr:row>17</xdr:row>
                    <xdr:rowOff>0</xdr:rowOff>
                  </from>
                  <to>
                    <xdr:col>9</xdr:col>
                    <xdr:colOff>323850</xdr:colOff>
                    <xdr:row>17</xdr:row>
                    <xdr:rowOff>285750</xdr:rowOff>
                  </to>
                </anchor>
              </controlPr>
            </control>
          </mc:Choice>
        </mc:AlternateContent>
        <mc:AlternateContent xmlns:mc="http://schemas.openxmlformats.org/markup-compatibility/2006">
          <mc:Choice Requires="x14">
            <control shapeId="455193" r:id="rId21" name="Check Box 4633">
              <controlPr locked="0" defaultSize="0" autoFill="0" autoLine="0" autoPict="0">
                <anchor moveWithCells="1">
                  <from>
                    <xdr:col>9</xdr:col>
                    <xdr:colOff>571500</xdr:colOff>
                    <xdr:row>18</xdr:row>
                    <xdr:rowOff>0</xdr:rowOff>
                  </from>
                  <to>
                    <xdr:col>9</xdr:col>
                    <xdr:colOff>904875</xdr:colOff>
                    <xdr:row>18</xdr:row>
                    <xdr:rowOff>285750</xdr:rowOff>
                  </to>
                </anchor>
              </controlPr>
            </control>
          </mc:Choice>
        </mc:AlternateContent>
        <mc:AlternateContent xmlns:mc="http://schemas.openxmlformats.org/markup-compatibility/2006">
          <mc:Choice Requires="x14">
            <control shapeId="455194" r:id="rId22" name="Check Box 4634">
              <controlPr locked="0" defaultSize="0" autoFill="0" autoLine="0" autoPict="0">
                <anchor moveWithCells="1">
                  <from>
                    <xdr:col>9</xdr:col>
                    <xdr:colOff>9525</xdr:colOff>
                    <xdr:row>18</xdr:row>
                    <xdr:rowOff>0</xdr:rowOff>
                  </from>
                  <to>
                    <xdr:col>9</xdr:col>
                    <xdr:colOff>323850</xdr:colOff>
                    <xdr:row>18</xdr:row>
                    <xdr:rowOff>285750</xdr:rowOff>
                  </to>
                </anchor>
              </controlPr>
            </control>
          </mc:Choice>
        </mc:AlternateContent>
        <mc:AlternateContent xmlns:mc="http://schemas.openxmlformats.org/markup-compatibility/2006">
          <mc:Choice Requires="x14">
            <control shapeId="455195" r:id="rId23" name="Check Box 4635">
              <controlPr locked="0" defaultSize="0" autoFill="0" autoLine="0" autoPict="0">
                <anchor moveWithCells="1">
                  <from>
                    <xdr:col>9</xdr:col>
                    <xdr:colOff>571500</xdr:colOff>
                    <xdr:row>19</xdr:row>
                    <xdr:rowOff>0</xdr:rowOff>
                  </from>
                  <to>
                    <xdr:col>9</xdr:col>
                    <xdr:colOff>904875</xdr:colOff>
                    <xdr:row>19</xdr:row>
                    <xdr:rowOff>285750</xdr:rowOff>
                  </to>
                </anchor>
              </controlPr>
            </control>
          </mc:Choice>
        </mc:AlternateContent>
        <mc:AlternateContent xmlns:mc="http://schemas.openxmlformats.org/markup-compatibility/2006">
          <mc:Choice Requires="x14">
            <control shapeId="455196" r:id="rId24" name="Check Box 4636">
              <controlPr locked="0" defaultSize="0" autoFill="0" autoLine="0" autoPict="0">
                <anchor moveWithCells="1">
                  <from>
                    <xdr:col>9</xdr:col>
                    <xdr:colOff>9525</xdr:colOff>
                    <xdr:row>19</xdr:row>
                    <xdr:rowOff>0</xdr:rowOff>
                  </from>
                  <to>
                    <xdr:col>9</xdr:col>
                    <xdr:colOff>323850</xdr:colOff>
                    <xdr:row>19</xdr:row>
                    <xdr:rowOff>285750</xdr:rowOff>
                  </to>
                </anchor>
              </controlPr>
            </control>
          </mc:Choice>
        </mc:AlternateContent>
        <mc:AlternateContent xmlns:mc="http://schemas.openxmlformats.org/markup-compatibility/2006">
          <mc:Choice Requires="x14">
            <control shapeId="455197" r:id="rId25" name="Check Box 4637">
              <controlPr locked="0" defaultSize="0" autoFill="0" autoLine="0" autoPict="0">
                <anchor moveWithCells="1">
                  <from>
                    <xdr:col>9</xdr:col>
                    <xdr:colOff>571500</xdr:colOff>
                    <xdr:row>20</xdr:row>
                    <xdr:rowOff>0</xdr:rowOff>
                  </from>
                  <to>
                    <xdr:col>9</xdr:col>
                    <xdr:colOff>904875</xdr:colOff>
                    <xdr:row>20</xdr:row>
                    <xdr:rowOff>285750</xdr:rowOff>
                  </to>
                </anchor>
              </controlPr>
            </control>
          </mc:Choice>
        </mc:AlternateContent>
        <mc:AlternateContent xmlns:mc="http://schemas.openxmlformats.org/markup-compatibility/2006">
          <mc:Choice Requires="x14">
            <control shapeId="455198" r:id="rId26" name="Check Box 4638">
              <controlPr locked="0" defaultSize="0" autoFill="0" autoLine="0" autoPict="0">
                <anchor moveWithCells="1">
                  <from>
                    <xdr:col>9</xdr:col>
                    <xdr:colOff>9525</xdr:colOff>
                    <xdr:row>20</xdr:row>
                    <xdr:rowOff>0</xdr:rowOff>
                  </from>
                  <to>
                    <xdr:col>9</xdr:col>
                    <xdr:colOff>323850</xdr:colOff>
                    <xdr:row>20</xdr:row>
                    <xdr:rowOff>285750</xdr:rowOff>
                  </to>
                </anchor>
              </controlPr>
            </control>
          </mc:Choice>
        </mc:AlternateContent>
        <mc:AlternateContent xmlns:mc="http://schemas.openxmlformats.org/markup-compatibility/2006">
          <mc:Choice Requires="x14">
            <control shapeId="455199" r:id="rId27" name="Check Box 4639">
              <controlPr locked="0" defaultSize="0" autoFill="0" autoLine="0" autoPict="0">
                <anchor moveWithCells="1">
                  <from>
                    <xdr:col>9</xdr:col>
                    <xdr:colOff>571500</xdr:colOff>
                    <xdr:row>21</xdr:row>
                    <xdr:rowOff>0</xdr:rowOff>
                  </from>
                  <to>
                    <xdr:col>9</xdr:col>
                    <xdr:colOff>904875</xdr:colOff>
                    <xdr:row>21</xdr:row>
                    <xdr:rowOff>285750</xdr:rowOff>
                  </to>
                </anchor>
              </controlPr>
            </control>
          </mc:Choice>
        </mc:AlternateContent>
        <mc:AlternateContent xmlns:mc="http://schemas.openxmlformats.org/markup-compatibility/2006">
          <mc:Choice Requires="x14">
            <control shapeId="455200" r:id="rId28" name="Check Box 4640">
              <controlPr locked="0" defaultSize="0" autoFill="0" autoLine="0" autoPict="0">
                <anchor moveWithCells="1">
                  <from>
                    <xdr:col>9</xdr:col>
                    <xdr:colOff>9525</xdr:colOff>
                    <xdr:row>21</xdr:row>
                    <xdr:rowOff>0</xdr:rowOff>
                  </from>
                  <to>
                    <xdr:col>9</xdr:col>
                    <xdr:colOff>323850</xdr:colOff>
                    <xdr:row>21</xdr:row>
                    <xdr:rowOff>285750</xdr:rowOff>
                  </to>
                </anchor>
              </controlPr>
            </control>
          </mc:Choice>
        </mc:AlternateContent>
        <mc:AlternateContent xmlns:mc="http://schemas.openxmlformats.org/markup-compatibility/2006">
          <mc:Choice Requires="x14">
            <control shapeId="691950" r:id="rId29" name="Check Box 7918">
              <controlPr locked="0" defaultSize="0" autoFill="0" autoLine="0" autoPict="0">
                <anchor moveWithCells="1">
                  <from>
                    <xdr:col>3</xdr:col>
                    <xdr:colOff>571500</xdr:colOff>
                    <xdr:row>10</xdr:row>
                    <xdr:rowOff>0</xdr:rowOff>
                  </from>
                  <to>
                    <xdr:col>3</xdr:col>
                    <xdr:colOff>904875</xdr:colOff>
                    <xdr:row>10</xdr:row>
                    <xdr:rowOff>285750</xdr:rowOff>
                  </to>
                </anchor>
              </controlPr>
            </control>
          </mc:Choice>
        </mc:AlternateContent>
        <mc:AlternateContent xmlns:mc="http://schemas.openxmlformats.org/markup-compatibility/2006">
          <mc:Choice Requires="x14">
            <control shapeId="691951" r:id="rId30" name="Check Box 7919">
              <controlPr locked="0" defaultSize="0" autoFill="0" autoLine="0" autoPict="0">
                <anchor moveWithCells="1">
                  <from>
                    <xdr:col>3</xdr:col>
                    <xdr:colOff>9525</xdr:colOff>
                    <xdr:row>10</xdr:row>
                    <xdr:rowOff>0</xdr:rowOff>
                  </from>
                  <to>
                    <xdr:col>3</xdr:col>
                    <xdr:colOff>323850</xdr:colOff>
                    <xdr:row>10</xdr:row>
                    <xdr:rowOff>276225</xdr:rowOff>
                  </to>
                </anchor>
              </controlPr>
            </control>
          </mc:Choice>
        </mc:AlternateContent>
        <mc:AlternateContent xmlns:mc="http://schemas.openxmlformats.org/markup-compatibility/2006">
          <mc:Choice Requires="x14">
            <control shapeId="691952" r:id="rId31" name="Check Box 7920">
              <controlPr locked="0" defaultSize="0" autoFill="0" autoLine="0" autoPict="0">
                <anchor moveWithCells="1">
                  <from>
                    <xdr:col>3</xdr:col>
                    <xdr:colOff>571500</xdr:colOff>
                    <xdr:row>11</xdr:row>
                    <xdr:rowOff>0</xdr:rowOff>
                  </from>
                  <to>
                    <xdr:col>3</xdr:col>
                    <xdr:colOff>904875</xdr:colOff>
                    <xdr:row>11</xdr:row>
                    <xdr:rowOff>285750</xdr:rowOff>
                  </to>
                </anchor>
              </controlPr>
            </control>
          </mc:Choice>
        </mc:AlternateContent>
        <mc:AlternateContent xmlns:mc="http://schemas.openxmlformats.org/markup-compatibility/2006">
          <mc:Choice Requires="x14">
            <control shapeId="691953" r:id="rId32" name="Check Box 7921">
              <controlPr locked="0" defaultSize="0" autoFill="0" autoLine="0" autoPict="0">
                <anchor moveWithCells="1">
                  <from>
                    <xdr:col>3</xdr:col>
                    <xdr:colOff>9525</xdr:colOff>
                    <xdr:row>11</xdr:row>
                    <xdr:rowOff>0</xdr:rowOff>
                  </from>
                  <to>
                    <xdr:col>3</xdr:col>
                    <xdr:colOff>323850</xdr:colOff>
                    <xdr:row>11</xdr:row>
                    <xdr:rowOff>285750</xdr:rowOff>
                  </to>
                </anchor>
              </controlPr>
            </control>
          </mc:Choice>
        </mc:AlternateContent>
        <mc:AlternateContent xmlns:mc="http://schemas.openxmlformats.org/markup-compatibility/2006">
          <mc:Choice Requires="x14">
            <control shapeId="691954" r:id="rId33" name="Check Box 7922">
              <controlPr locked="0" defaultSize="0" autoFill="0" autoLine="0" autoPict="0">
                <anchor moveWithCells="1">
                  <from>
                    <xdr:col>3</xdr:col>
                    <xdr:colOff>571500</xdr:colOff>
                    <xdr:row>12</xdr:row>
                    <xdr:rowOff>0</xdr:rowOff>
                  </from>
                  <to>
                    <xdr:col>3</xdr:col>
                    <xdr:colOff>904875</xdr:colOff>
                    <xdr:row>12</xdr:row>
                    <xdr:rowOff>285750</xdr:rowOff>
                  </to>
                </anchor>
              </controlPr>
            </control>
          </mc:Choice>
        </mc:AlternateContent>
        <mc:AlternateContent xmlns:mc="http://schemas.openxmlformats.org/markup-compatibility/2006">
          <mc:Choice Requires="x14">
            <control shapeId="691955" r:id="rId34" name="Check Box 7923">
              <controlPr locked="0" defaultSize="0" autoFill="0" autoLine="0" autoPict="0">
                <anchor moveWithCells="1">
                  <from>
                    <xdr:col>3</xdr:col>
                    <xdr:colOff>9525</xdr:colOff>
                    <xdr:row>12</xdr:row>
                    <xdr:rowOff>0</xdr:rowOff>
                  </from>
                  <to>
                    <xdr:col>3</xdr:col>
                    <xdr:colOff>323850</xdr:colOff>
                    <xdr:row>12</xdr:row>
                    <xdr:rowOff>285750</xdr:rowOff>
                  </to>
                </anchor>
              </controlPr>
            </control>
          </mc:Choice>
        </mc:AlternateContent>
        <mc:AlternateContent xmlns:mc="http://schemas.openxmlformats.org/markup-compatibility/2006">
          <mc:Choice Requires="x14">
            <control shapeId="691956" r:id="rId35" name="Check Box 7924">
              <controlPr locked="0" defaultSize="0" autoFill="0" autoLine="0" autoPict="0">
                <anchor moveWithCells="1">
                  <from>
                    <xdr:col>3</xdr:col>
                    <xdr:colOff>571500</xdr:colOff>
                    <xdr:row>13</xdr:row>
                    <xdr:rowOff>0</xdr:rowOff>
                  </from>
                  <to>
                    <xdr:col>3</xdr:col>
                    <xdr:colOff>904875</xdr:colOff>
                    <xdr:row>13</xdr:row>
                    <xdr:rowOff>285750</xdr:rowOff>
                  </to>
                </anchor>
              </controlPr>
            </control>
          </mc:Choice>
        </mc:AlternateContent>
        <mc:AlternateContent xmlns:mc="http://schemas.openxmlformats.org/markup-compatibility/2006">
          <mc:Choice Requires="x14">
            <control shapeId="691957" r:id="rId36" name="Check Box 7925">
              <controlPr locked="0" defaultSize="0" autoFill="0" autoLine="0" autoPict="0">
                <anchor moveWithCells="1">
                  <from>
                    <xdr:col>3</xdr:col>
                    <xdr:colOff>9525</xdr:colOff>
                    <xdr:row>13</xdr:row>
                    <xdr:rowOff>0</xdr:rowOff>
                  </from>
                  <to>
                    <xdr:col>3</xdr:col>
                    <xdr:colOff>323850</xdr:colOff>
                    <xdr:row>13</xdr:row>
                    <xdr:rowOff>285750</xdr:rowOff>
                  </to>
                </anchor>
              </controlPr>
            </control>
          </mc:Choice>
        </mc:AlternateContent>
        <mc:AlternateContent xmlns:mc="http://schemas.openxmlformats.org/markup-compatibility/2006">
          <mc:Choice Requires="x14">
            <control shapeId="691958" r:id="rId37" name="Check Box 7926">
              <controlPr locked="0" defaultSize="0" autoFill="0" autoLine="0" autoPict="0">
                <anchor moveWithCells="1">
                  <from>
                    <xdr:col>3</xdr:col>
                    <xdr:colOff>571500</xdr:colOff>
                    <xdr:row>14</xdr:row>
                    <xdr:rowOff>0</xdr:rowOff>
                  </from>
                  <to>
                    <xdr:col>3</xdr:col>
                    <xdr:colOff>904875</xdr:colOff>
                    <xdr:row>14</xdr:row>
                    <xdr:rowOff>285750</xdr:rowOff>
                  </to>
                </anchor>
              </controlPr>
            </control>
          </mc:Choice>
        </mc:AlternateContent>
        <mc:AlternateContent xmlns:mc="http://schemas.openxmlformats.org/markup-compatibility/2006">
          <mc:Choice Requires="x14">
            <control shapeId="691959" r:id="rId38" name="Check Box 7927">
              <controlPr locked="0" defaultSize="0" autoFill="0" autoLine="0" autoPict="0">
                <anchor moveWithCells="1">
                  <from>
                    <xdr:col>3</xdr:col>
                    <xdr:colOff>9525</xdr:colOff>
                    <xdr:row>14</xdr:row>
                    <xdr:rowOff>0</xdr:rowOff>
                  </from>
                  <to>
                    <xdr:col>3</xdr:col>
                    <xdr:colOff>323850</xdr:colOff>
                    <xdr:row>14</xdr:row>
                    <xdr:rowOff>285750</xdr:rowOff>
                  </to>
                </anchor>
              </controlPr>
            </control>
          </mc:Choice>
        </mc:AlternateContent>
        <mc:AlternateContent xmlns:mc="http://schemas.openxmlformats.org/markup-compatibility/2006">
          <mc:Choice Requires="x14">
            <control shapeId="691960" r:id="rId39" name="Check Box 7928">
              <controlPr locked="0" defaultSize="0" autoFill="0" autoLine="0" autoPict="0">
                <anchor moveWithCells="1">
                  <from>
                    <xdr:col>3</xdr:col>
                    <xdr:colOff>571500</xdr:colOff>
                    <xdr:row>15</xdr:row>
                    <xdr:rowOff>0</xdr:rowOff>
                  </from>
                  <to>
                    <xdr:col>3</xdr:col>
                    <xdr:colOff>904875</xdr:colOff>
                    <xdr:row>15</xdr:row>
                    <xdr:rowOff>285750</xdr:rowOff>
                  </to>
                </anchor>
              </controlPr>
            </control>
          </mc:Choice>
        </mc:AlternateContent>
        <mc:AlternateContent xmlns:mc="http://schemas.openxmlformats.org/markup-compatibility/2006">
          <mc:Choice Requires="x14">
            <control shapeId="691961" r:id="rId40" name="Check Box 7929">
              <controlPr locked="0" defaultSize="0" autoFill="0" autoLine="0" autoPict="0">
                <anchor moveWithCells="1">
                  <from>
                    <xdr:col>3</xdr:col>
                    <xdr:colOff>9525</xdr:colOff>
                    <xdr:row>15</xdr:row>
                    <xdr:rowOff>0</xdr:rowOff>
                  </from>
                  <to>
                    <xdr:col>3</xdr:col>
                    <xdr:colOff>323850</xdr:colOff>
                    <xdr:row>15</xdr:row>
                    <xdr:rowOff>285750</xdr:rowOff>
                  </to>
                </anchor>
              </controlPr>
            </control>
          </mc:Choice>
        </mc:AlternateContent>
        <mc:AlternateContent xmlns:mc="http://schemas.openxmlformats.org/markup-compatibility/2006">
          <mc:Choice Requires="x14">
            <control shapeId="691962" r:id="rId41" name="Check Box 7930">
              <controlPr locked="0" defaultSize="0" autoFill="0" autoLine="0" autoPict="0">
                <anchor moveWithCells="1">
                  <from>
                    <xdr:col>3</xdr:col>
                    <xdr:colOff>571500</xdr:colOff>
                    <xdr:row>16</xdr:row>
                    <xdr:rowOff>0</xdr:rowOff>
                  </from>
                  <to>
                    <xdr:col>3</xdr:col>
                    <xdr:colOff>904875</xdr:colOff>
                    <xdr:row>16</xdr:row>
                    <xdr:rowOff>285750</xdr:rowOff>
                  </to>
                </anchor>
              </controlPr>
            </control>
          </mc:Choice>
        </mc:AlternateContent>
        <mc:AlternateContent xmlns:mc="http://schemas.openxmlformats.org/markup-compatibility/2006">
          <mc:Choice Requires="x14">
            <control shapeId="691963" r:id="rId42" name="Check Box 7931">
              <controlPr locked="0" defaultSize="0" autoFill="0" autoLine="0" autoPict="0">
                <anchor moveWithCells="1">
                  <from>
                    <xdr:col>3</xdr:col>
                    <xdr:colOff>9525</xdr:colOff>
                    <xdr:row>16</xdr:row>
                    <xdr:rowOff>0</xdr:rowOff>
                  </from>
                  <to>
                    <xdr:col>3</xdr:col>
                    <xdr:colOff>323850</xdr:colOff>
                    <xdr:row>16</xdr:row>
                    <xdr:rowOff>285750</xdr:rowOff>
                  </to>
                </anchor>
              </controlPr>
            </control>
          </mc:Choice>
        </mc:AlternateContent>
        <mc:AlternateContent xmlns:mc="http://schemas.openxmlformats.org/markup-compatibility/2006">
          <mc:Choice Requires="x14">
            <control shapeId="691964" r:id="rId43" name="Check Box 7932">
              <controlPr locked="0" defaultSize="0" autoFill="0" autoLine="0" autoPict="0">
                <anchor moveWithCells="1">
                  <from>
                    <xdr:col>3</xdr:col>
                    <xdr:colOff>571500</xdr:colOff>
                    <xdr:row>17</xdr:row>
                    <xdr:rowOff>0</xdr:rowOff>
                  </from>
                  <to>
                    <xdr:col>3</xdr:col>
                    <xdr:colOff>904875</xdr:colOff>
                    <xdr:row>17</xdr:row>
                    <xdr:rowOff>285750</xdr:rowOff>
                  </to>
                </anchor>
              </controlPr>
            </control>
          </mc:Choice>
        </mc:AlternateContent>
        <mc:AlternateContent xmlns:mc="http://schemas.openxmlformats.org/markup-compatibility/2006">
          <mc:Choice Requires="x14">
            <control shapeId="691965" r:id="rId44" name="Check Box 7933">
              <controlPr locked="0" defaultSize="0" autoFill="0" autoLine="0" autoPict="0">
                <anchor moveWithCells="1">
                  <from>
                    <xdr:col>3</xdr:col>
                    <xdr:colOff>9525</xdr:colOff>
                    <xdr:row>17</xdr:row>
                    <xdr:rowOff>0</xdr:rowOff>
                  </from>
                  <to>
                    <xdr:col>3</xdr:col>
                    <xdr:colOff>323850</xdr:colOff>
                    <xdr:row>17</xdr:row>
                    <xdr:rowOff>285750</xdr:rowOff>
                  </to>
                </anchor>
              </controlPr>
            </control>
          </mc:Choice>
        </mc:AlternateContent>
        <mc:AlternateContent xmlns:mc="http://schemas.openxmlformats.org/markup-compatibility/2006">
          <mc:Choice Requires="x14">
            <control shapeId="691966" r:id="rId45" name="Check Box 7934">
              <controlPr locked="0" defaultSize="0" autoFill="0" autoLine="0" autoPict="0">
                <anchor moveWithCells="1">
                  <from>
                    <xdr:col>3</xdr:col>
                    <xdr:colOff>571500</xdr:colOff>
                    <xdr:row>18</xdr:row>
                    <xdr:rowOff>0</xdr:rowOff>
                  </from>
                  <to>
                    <xdr:col>3</xdr:col>
                    <xdr:colOff>904875</xdr:colOff>
                    <xdr:row>18</xdr:row>
                    <xdr:rowOff>285750</xdr:rowOff>
                  </to>
                </anchor>
              </controlPr>
            </control>
          </mc:Choice>
        </mc:AlternateContent>
        <mc:AlternateContent xmlns:mc="http://schemas.openxmlformats.org/markup-compatibility/2006">
          <mc:Choice Requires="x14">
            <control shapeId="691967" r:id="rId46" name="Check Box 7935">
              <controlPr locked="0" defaultSize="0" autoFill="0" autoLine="0" autoPict="0">
                <anchor moveWithCells="1">
                  <from>
                    <xdr:col>3</xdr:col>
                    <xdr:colOff>9525</xdr:colOff>
                    <xdr:row>18</xdr:row>
                    <xdr:rowOff>0</xdr:rowOff>
                  </from>
                  <to>
                    <xdr:col>3</xdr:col>
                    <xdr:colOff>323850</xdr:colOff>
                    <xdr:row>18</xdr:row>
                    <xdr:rowOff>285750</xdr:rowOff>
                  </to>
                </anchor>
              </controlPr>
            </control>
          </mc:Choice>
        </mc:AlternateContent>
        <mc:AlternateContent xmlns:mc="http://schemas.openxmlformats.org/markup-compatibility/2006">
          <mc:Choice Requires="x14">
            <control shapeId="691968" r:id="rId47" name="Check Box 7936">
              <controlPr locked="0" defaultSize="0" autoFill="0" autoLine="0" autoPict="0">
                <anchor moveWithCells="1">
                  <from>
                    <xdr:col>3</xdr:col>
                    <xdr:colOff>571500</xdr:colOff>
                    <xdr:row>19</xdr:row>
                    <xdr:rowOff>0</xdr:rowOff>
                  </from>
                  <to>
                    <xdr:col>3</xdr:col>
                    <xdr:colOff>904875</xdr:colOff>
                    <xdr:row>19</xdr:row>
                    <xdr:rowOff>285750</xdr:rowOff>
                  </to>
                </anchor>
              </controlPr>
            </control>
          </mc:Choice>
        </mc:AlternateContent>
        <mc:AlternateContent xmlns:mc="http://schemas.openxmlformats.org/markup-compatibility/2006">
          <mc:Choice Requires="x14">
            <control shapeId="691969" r:id="rId48" name="Check Box 7937">
              <controlPr locked="0" defaultSize="0" autoFill="0" autoLine="0" autoPict="0">
                <anchor moveWithCells="1">
                  <from>
                    <xdr:col>3</xdr:col>
                    <xdr:colOff>9525</xdr:colOff>
                    <xdr:row>19</xdr:row>
                    <xdr:rowOff>0</xdr:rowOff>
                  </from>
                  <to>
                    <xdr:col>3</xdr:col>
                    <xdr:colOff>323850</xdr:colOff>
                    <xdr:row>19</xdr:row>
                    <xdr:rowOff>285750</xdr:rowOff>
                  </to>
                </anchor>
              </controlPr>
            </control>
          </mc:Choice>
        </mc:AlternateContent>
        <mc:AlternateContent xmlns:mc="http://schemas.openxmlformats.org/markup-compatibility/2006">
          <mc:Choice Requires="x14">
            <control shapeId="691970" r:id="rId49" name="Check Box 7938">
              <controlPr locked="0" defaultSize="0" autoFill="0" autoLine="0" autoPict="0">
                <anchor moveWithCells="1">
                  <from>
                    <xdr:col>3</xdr:col>
                    <xdr:colOff>571500</xdr:colOff>
                    <xdr:row>20</xdr:row>
                    <xdr:rowOff>0</xdr:rowOff>
                  </from>
                  <to>
                    <xdr:col>3</xdr:col>
                    <xdr:colOff>904875</xdr:colOff>
                    <xdr:row>20</xdr:row>
                    <xdr:rowOff>285750</xdr:rowOff>
                  </to>
                </anchor>
              </controlPr>
            </control>
          </mc:Choice>
        </mc:AlternateContent>
        <mc:AlternateContent xmlns:mc="http://schemas.openxmlformats.org/markup-compatibility/2006">
          <mc:Choice Requires="x14">
            <control shapeId="691971" r:id="rId50" name="Check Box 7939">
              <controlPr locked="0" defaultSize="0" autoFill="0" autoLine="0" autoPict="0">
                <anchor moveWithCells="1">
                  <from>
                    <xdr:col>3</xdr:col>
                    <xdr:colOff>9525</xdr:colOff>
                    <xdr:row>20</xdr:row>
                    <xdr:rowOff>0</xdr:rowOff>
                  </from>
                  <to>
                    <xdr:col>3</xdr:col>
                    <xdr:colOff>323850</xdr:colOff>
                    <xdr:row>20</xdr:row>
                    <xdr:rowOff>285750</xdr:rowOff>
                  </to>
                </anchor>
              </controlPr>
            </control>
          </mc:Choice>
        </mc:AlternateContent>
        <mc:AlternateContent xmlns:mc="http://schemas.openxmlformats.org/markup-compatibility/2006">
          <mc:Choice Requires="x14">
            <control shapeId="691972" r:id="rId51" name="Check Box 7940">
              <controlPr locked="0" defaultSize="0" autoFill="0" autoLine="0" autoPict="0">
                <anchor moveWithCells="1">
                  <from>
                    <xdr:col>3</xdr:col>
                    <xdr:colOff>571500</xdr:colOff>
                    <xdr:row>21</xdr:row>
                    <xdr:rowOff>0</xdr:rowOff>
                  </from>
                  <to>
                    <xdr:col>3</xdr:col>
                    <xdr:colOff>904875</xdr:colOff>
                    <xdr:row>21</xdr:row>
                    <xdr:rowOff>285750</xdr:rowOff>
                  </to>
                </anchor>
              </controlPr>
            </control>
          </mc:Choice>
        </mc:AlternateContent>
        <mc:AlternateContent xmlns:mc="http://schemas.openxmlformats.org/markup-compatibility/2006">
          <mc:Choice Requires="x14">
            <control shapeId="691973" r:id="rId52" name="Check Box 7941">
              <controlPr locked="0" defaultSize="0" autoFill="0" autoLine="0" autoPict="0">
                <anchor moveWithCells="1">
                  <from>
                    <xdr:col>3</xdr:col>
                    <xdr:colOff>9525</xdr:colOff>
                    <xdr:row>21</xdr:row>
                    <xdr:rowOff>0</xdr:rowOff>
                  </from>
                  <to>
                    <xdr:col>3</xdr:col>
                    <xdr:colOff>323850</xdr:colOff>
                    <xdr:row>21</xdr:row>
                    <xdr:rowOff>285750</xdr:rowOff>
                  </to>
                </anchor>
              </controlPr>
            </control>
          </mc:Choice>
        </mc:AlternateContent>
        <mc:AlternateContent xmlns:mc="http://schemas.openxmlformats.org/markup-compatibility/2006">
          <mc:Choice Requires="x14">
            <control shapeId="691975" r:id="rId53" name="Check Box 7943">
              <controlPr defaultSize="0" autoFill="0" autoLine="0" autoPict="0">
                <anchor moveWithCells="1">
                  <from>
                    <xdr:col>0</xdr:col>
                    <xdr:colOff>28575</xdr:colOff>
                    <xdr:row>4</xdr:row>
                    <xdr:rowOff>0</xdr:rowOff>
                  </from>
                  <to>
                    <xdr:col>0</xdr:col>
                    <xdr:colOff>409575</xdr:colOff>
                    <xdr:row>5</xdr:row>
                    <xdr:rowOff>38100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pageSetUpPr fitToPage="1"/>
  </sheetPr>
  <dimension ref="A1:IT101"/>
  <sheetViews>
    <sheetView zoomScale="110" zoomScaleNormal="110" workbookViewId="0">
      <selection activeCell="I59" sqref="I59:L59"/>
    </sheetView>
  </sheetViews>
  <sheetFormatPr defaultColWidth="9.140625" defaultRowHeight="11.25" x14ac:dyDescent="0.2"/>
  <cols>
    <col min="1" max="1" width="13" style="1" customWidth="1"/>
    <col min="2" max="2" width="20.7109375" style="1" customWidth="1"/>
    <col min="3" max="3" width="14.85546875" style="1" customWidth="1"/>
    <col min="4" max="4" width="8.7109375" style="1" customWidth="1"/>
    <col min="5" max="5" width="11.85546875" style="1" customWidth="1"/>
    <col min="6" max="6" width="19.5703125" style="1" customWidth="1"/>
    <col min="7" max="7" width="4.85546875" style="1" customWidth="1"/>
    <col min="8" max="8" width="10.140625" style="1" customWidth="1"/>
    <col min="9" max="14" width="10.140625" style="1" hidden="1" customWidth="1"/>
    <col min="15" max="15" width="15" style="1" customWidth="1"/>
    <col min="16" max="16" width="14.140625" style="1" customWidth="1"/>
    <col min="17" max="17" width="1.28515625" style="1" customWidth="1"/>
    <col min="18" max="16384" width="9.140625" style="1"/>
  </cols>
  <sheetData>
    <row r="1" spans="1:19" ht="15" customHeight="1" x14ac:dyDescent="0.2">
      <c r="A1" s="454" t="s">
        <v>922</v>
      </c>
      <c r="B1" s="454"/>
      <c r="C1" s="454"/>
      <c r="D1" s="454"/>
      <c r="E1" s="454"/>
      <c r="F1" s="454"/>
      <c r="G1" s="454"/>
      <c r="H1" s="454"/>
      <c r="I1" s="454"/>
      <c r="J1" s="454"/>
      <c r="K1" s="454"/>
      <c r="L1" s="454"/>
      <c r="M1" s="454"/>
      <c r="N1" s="454"/>
      <c r="O1" s="454"/>
      <c r="P1" s="454"/>
    </row>
    <row r="2" spans="1:19" ht="14.25" customHeight="1" x14ac:dyDescent="0.2">
      <c r="B2" s="27" t="s">
        <v>934</v>
      </c>
      <c r="C2" s="27" t="s">
        <v>935</v>
      </c>
      <c r="D2" s="4"/>
      <c r="E2" s="4"/>
      <c r="F2" s="4"/>
      <c r="G2" s="4"/>
      <c r="H2" s="4"/>
      <c r="I2" s="4"/>
      <c r="J2" s="4"/>
      <c r="K2" s="4"/>
      <c r="L2" s="4"/>
      <c r="M2" s="4"/>
      <c r="N2" s="4"/>
      <c r="O2" s="4"/>
      <c r="P2" s="4"/>
    </row>
    <row r="3" spans="1:19" ht="15" customHeight="1" x14ac:dyDescent="0.2">
      <c r="A3" s="27" t="s">
        <v>933</v>
      </c>
      <c r="B3" s="22">
        <f>Demand</f>
        <v>14.78</v>
      </c>
      <c r="C3" s="23">
        <f>Energy</f>
        <v>6.5000000000000002E-2</v>
      </c>
      <c r="D3" s="4"/>
      <c r="E3" s="4"/>
      <c r="F3" s="4"/>
      <c r="G3" s="4"/>
      <c r="H3" s="4"/>
      <c r="I3" s="4"/>
      <c r="J3" s="4"/>
      <c r="K3" s="4"/>
      <c r="L3" s="4"/>
      <c r="M3" s="4"/>
      <c r="N3" s="4"/>
      <c r="O3" s="4"/>
      <c r="P3" s="4"/>
    </row>
    <row r="4" spans="1:19" ht="15" customHeight="1" x14ac:dyDescent="0.2"/>
    <row r="5" spans="1:19" ht="15" customHeight="1" x14ac:dyDescent="0.2">
      <c r="A5" s="362" t="s">
        <v>174</v>
      </c>
      <c r="B5" s="362"/>
      <c r="C5" s="362"/>
      <c r="D5" s="362"/>
      <c r="E5" s="362"/>
      <c r="F5" s="362"/>
      <c r="G5" s="362"/>
      <c r="H5" s="362"/>
      <c r="I5" s="362"/>
      <c r="J5" s="362"/>
      <c r="K5" s="362"/>
      <c r="L5" s="362"/>
      <c r="M5" s="362"/>
      <c r="N5" s="362"/>
      <c r="O5" s="362"/>
      <c r="P5" s="362"/>
    </row>
    <row r="6" spans="1:19" ht="15" customHeight="1" thickBot="1" x14ac:dyDescent="0.25"/>
    <row r="7" spans="1:19" ht="15.75" thickBot="1" x14ac:dyDescent="0.25">
      <c r="A7" s="363" t="s">
        <v>175</v>
      </c>
      <c r="B7" s="364"/>
      <c r="C7" s="364"/>
      <c r="D7" s="365"/>
      <c r="E7" s="363" t="s">
        <v>176</v>
      </c>
      <c r="F7" s="364"/>
      <c r="G7" s="364"/>
      <c r="H7" s="364"/>
      <c r="I7" s="29"/>
      <c r="J7" s="29"/>
      <c r="K7" s="29"/>
      <c r="L7" s="29"/>
      <c r="M7" s="29"/>
      <c r="N7" s="29"/>
      <c r="O7" s="363" t="s">
        <v>932</v>
      </c>
      <c r="P7" s="455"/>
      <c r="R7" s="4"/>
    </row>
    <row r="8" spans="1:19" x14ac:dyDescent="0.2">
      <c r="A8" s="33" t="s">
        <v>155</v>
      </c>
      <c r="B8" s="33" t="s">
        <v>156</v>
      </c>
      <c r="C8" s="11" t="s">
        <v>157</v>
      </c>
      <c r="D8" s="34" t="s">
        <v>158</v>
      </c>
      <c r="E8" s="35" t="s">
        <v>159</v>
      </c>
      <c r="F8" s="33" t="s">
        <v>160</v>
      </c>
      <c r="G8" s="11" t="s">
        <v>161</v>
      </c>
      <c r="H8" s="33" t="s">
        <v>162</v>
      </c>
      <c r="I8" s="51"/>
      <c r="J8" s="51"/>
      <c r="K8" s="51"/>
      <c r="L8" s="51"/>
      <c r="M8" s="51"/>
      <c r="N8" s="51"/>
      <c r="O8" s="36" t="s">
        <v>163</v>
      </c>
      <c r="P8" s="33" t="s">
        <v>164</v>
      </c>
    </row>
    <row r="9" spans="1:19" ht="42.75" customHeight="1" thickBot="1" x14ac:dyDescent="0.25">
      <c r="A9" s="25" t="s">
        <v>178</v>
      </c>
      <c r="B9" s="5" t="s">
        <v>177</v>
      </c>
      <c r="C9" s="46" t="s">
        <v>179</v>
      </c>
      <c r="D9" s="6" t="s">
        <v>171</v>
      </c>
      <c r="E9" s="26" t="s">
        <v>181</v>
      </c>
      <c r="F9" s="8" t="s">
        <v>180</v>
      </c>
      <c r="G9" s="7" t="s">
        <v>169</v>
      </c>
      <c r="H9" s="5" t="s">
        <v>182</v>
      </c>
      <c r="I9" s="8" t="s">
        <v>990</v>
      </c>
      <c r="J9" s="8" t="s">
        <v>1029</v>
      </c>
      <c r="K9" s="8" t="s">
        <v>1003</v>
      </c>
      <c r="L9" s="8" t="s">
        <v>1004</v>
      </c>
      <c r="M9" s="8" t="s">
        <v>1005</v>
      </c>
      <c r="N9" s="8" t="s">
        <v>1006</v>
      </c>
      <c r="O9" s="26" t="s">
        <v>930</v>
      </c>
      <c r="P9" s="25" t="s">
        <v>931</v>
      </c>
    </row>
    <row r="10" spans="1:19" ht="24" customHeight="1" thickBot="1" x14ac:dyDescent="0.25">
      <c r="A10" s="53">
        <f>'Occup. Sensors-Photocells Entry'!A11</f>
        <v>0</v>
      </c>
      <c r="B10" s="21" t="str">
        <f t="array" ref="B10">IF(ISERROR(INDEX(Description,MATCH(A10,Code,0))),"",INDEX(Description,MATCH(A10,Code,0)))</f>
        <v/>
      </c>
      <c r="C10" s="53">
        <f>'Occup. Sensors-Photocells Entry'!E11</f>
        <v>0</v>
      </c>
      <c r="D10" s="9">
        <f>'Occup. Sensors-Photocells Entry'!F11</f>
        <v>0</v>
      </c>
      <c r="E10" s="53">
        <f>'Occup. Sensors-Photocells Entry'!G11</f>
        <v>0</v>
      </c>
      <c r="F10" s="21" t="str">
        <f t="array" ref="F10">IF(ISERROR(INDEX(Description,MATCH(E10,Code,0))),"",INDEX(Description,MATCH(E10,Code,0)))</f>
        <v/>
      </c>
      <c r="G10" s="10">
        <f>'Occup. Sensors-Photocells Entry'!I11</f>
        <v>0</v>
      </c>
      <c r="H10" s="47">
        <f>'Occup. Sensors-Photocells Entry'!K11</f>
        <v>0</v>
      </c>
      <c r="I10" s="21" t="e">
        <f>IF(INDEX(Watts,MATCH(A10,Code,0))="N/A",'Occup. Sensors-Photocells Entry'!C11,INDEX(Watts,MATCH(A10,Code,0)))</f>
        <v>#N/A</v>
      </c>
      <c r="J10" s="69" t="str">
        <f>IF(ISERROR(C10*I10/1000),"",C10*I10/1000)</f>
        <v/>
      </c>
      <c r="K10" s="69" t="str">
        <f>IF(ISERROR(C10*I10*D10/1000),"",C10*I10*D10/1000)</f>
        <v/>
      </c>
      <c r="L10" s="69" t="str">
        <f t="shared" ref="L10:L21" si="0">IF(ISERROR(K10*Energy),"",K10*Energy)</f>
        <v/>
      </c>
      <c r="M10" s="69" t="str">
        <f>IF(ISERROR((1-H10)*K10),"",(1-H10)*K10)</f>
        <v/>
      </c>
      <c r="N10" s="69" t="str">
        <f t="shared" ref="N10:N21" si="1">IF(ISERROR(M10*Energy),"",M10*Energy)</f>
        <v/>
      </c>
      <c r="O10" s="59" t="str">
        <f>IF(ISERROR(C10*D10*I10/1000*H10),"",C10*D10*I10/1000*H10)</f>
        <v/>
      </c>
      <c r="P10" s="54" t="str">
        <f t="shared" ref="P10:P21" si="2">IF(ISERROR(O10*Energy),"",O10*Energy)</f>
        <v/>
      </c>
    </row>
    <row r="11" spans="1:19" ht="24" customHeight="1" thickBot="1" x14ac:dyDescent="0.25">
      <c r="A11" s="55">
        <f>'Occup. Sensors-Photocells Entry'!A12</f>
        <v>0</v>
      </c>
      <c r="B11" s="20" t="str">
        <f t="array" ref="B11">IF(ISERROR(INDEX(Description,MATCH(A11,Code,0))),"",INDEX(Description,MATCH(A11,Code,0)))</f>
        <v/>
      </c>
      <c r="C11" s="55">
        <f>'Occup. Sensors-Photocells Entry'!E12</f>
        <v>0</v>
      </c>
      <c r="D11" s="12">
        <f>'Occup. Sensors-Photocells Entry'!F12</f>
        <v>0</v>
      </c>
      <c r="E11" s="32">
        <f>'Occup. Sensors-Photocells Entry'!G12</f>
        <v>0</v>
      </c>
      <c r="F11" s="20" t="str">
        <f t="array" ref="F11">IF(ISERROR(INDEX(Description,MATCH(E11,Code,0))),"",INDEX(Description,MATCH(E11,Code,0)))</f>
        <v/>
      </c>
      <c r="G11" s="13">
        <f>'Occup. Sensors-Photocells Entry'!I12</f>
        <v>0</v>
      </c>
      <c r="H11" s="48">
        <f>'Occup. Sensors-Photocells Entry'!K12</f>
        <v>0</v>
      </c>
      <c r="I11" s="21" t="e">
        <f>IF(INDEX(Watts,MATCH(A11,Code,0))="N/A",'Occup. Sensors-Photocells Entry'!C12,INDEX(Watts,MATCH(A11,Code,0)))</f>
        <v>#N/A</v>
      </c>
      <c r="J11" s="69" t="str">
        <f t="shared" ref="J11:J21" si="3">IF(ISERROR(C11*I11/1000),"",C11*I11/1000)</f>
        <v/>
      </c>
      <c r="K11" s="69" t="str">
        <f t="shared" ref="K11:K21" si="4">IF(ISERROR(C11*I11*D11/1000),"",C11*I11*D11/1000)</f>
        <v/>
      </c>
      <c r="L11" s="69" t="str">
        <f t="shared" si="0"/>
        <v/>
      </c>
      <c r="M11" s="69" t="str">
        <f t="shared" ref="M11:M21" si="5">IF(ISERROR((1-H11)*K11),"",(1-H11)*K11)</f>
        <v/>
      </c>
      <c r="N11" s="69" t="str">
        <f t="shared" si="1"/>
        <v/>
      </c>
      <c r="O11" s="60" t="str">
        <f t="shared" ref="O11:O21" si="6">IF(ISERROR(C11*D11*I11/1000*H11),"",C11*D11*I11/1000*H11)</f>
        <v/>
      </c>
      <c r="P11" s="16" t="str">
        <f t="shared" si="2"/>
        <v/>
      </c>
    </row>
    <row r="12" spans="1:19" ht="24" customHeight="1" thickBot="1" x14ac:dyDescent="0.25">
      <c r="A12" s="55">
        <f>'Occup. Sensors-Photocells Entry'!A13</f>
        <v>0</v>
      </c>
      <c r="B12" s="20" t="str">
        <f t="array" ref="B12">IF(ISERROR(INDEX(Description,MATCH(A12,Code,0))),"",INDEX(Description,MATCH(A12,Code,0)))</f>
        <v/>
      </c>
      <c r="C12" s="55">
        <f>'Occup. Sensors-Photocells Entry'!E13</f>
        <v>0</v>
      </c>
      <c r="D12" s="12">
        <f>'Occup. Sensors-Photocells Entry'!F13</f>
        <v>0</v>
      </c>
      <c r="E12" s="32">
        <f>'Occup. Sensors-Photocells Entry'!G13</f>
        <v>0</v>
      </c>
      <c r="F12" s="20" t="str">
        <f t="array" ref="F12">IF(ISERROR(INDEX(Description,MATCH(E12,Code,0))),"",INDEX(Description,MATCH(E12,Code,0)))</f>
        <v/>
      </c>
      <c r="G12" s="13">
        <f>'Occup. Sensors-Photocells Entry'!I13</f>
        <v>0</v>
      </c>
      <c r="H12" s="48">
        <f>'Occup. Sensors-Photocells Entry'!K13</f>
        <v>0</v>
      </c>
      <c r="I12" s="21" t="e">
        <f>IF(INDEX(Watts,MATCH(A12,Code,0))="N/A",'Occup. Sensors-Photocells Entry'!C13,INDEX(Watts,MATCH(A12,Code,0)))</f>
        <v>#N/A</v>
      </c>
      <c r="J12" s="69" t="str">
        <f t="shared" si="3"/>
        <v/>
      </c>
      <c r="K12" s="69" t="str">
        <f t="shared" si="4"/>
        <v/>
      </c>
      <c r="L12" s="69" t="str">
        <f t="shared" si="0"/>
        <v/>
      </c>
      <c r="M12" s="69" t="str">
        <f t="shared" si="5"/>
        <v/>
      </c>
      <c r="N12" s="69" t="str">
        <f t="shared" si="1"/>
        <v/>
      </c>
      <c r="O12" s="60" t="str">
        <f t="shared" si="6"/>
        <v/>
      </c>
      <c r="P12" s="16" t="str">
        <f t="shared" si="2"/>
        <v/>
      </c>
    </row>
    <row r="13" spans="1:19" ht="24" customHeight="1" thickBot="1" x14ac:dyDescent="0.25">
      <c r="A13" s="55">
        <f>'Occup. Sensors-Photocells Entry'!A14</f>
        <v>0</v>
      </c>
      <c r="B13" s="20" t="str">
        <f t="array" ref="B13">IF(ISERROR(INDEX(Description,MATCH(A13,Code,0))),"",INDEX(Description,MATCH(A13,Code,0)))</f>
        <v/>
      </c>
      <c r="C13" s="55">
        <f>'Occup. Sensors-Photocells Entry'!E14</f>
        <v>0</v>
      </c>
      <c r="D13" s="12">
        <f>'Occup. Sensors-Photocells Entry'!F14</f>
        <v>0</v>
      </c>
      <c r="E13" s="32">
        <f>'Occup. Sensors-Photocells Entry'!G14</f>
        <v>0</v>
      </c>
      <c r="F13" s="20" t="str">
        <f t="array" ref="F13">IF(ISERROR(INDEX(Description,MATCH(E13,Code,0))),"",INDEX(Description,MATCH(E13,Code,0)))</f>
        <v/>
      </c>
      <c r="G13" s="13">
        <f>'Occup. Sensors-Photocells Entry'!I14</f>
        <v>0</v>
      </c>
      <c r="H13" s="48">
        <f>'Occup. Sensors-Photocells Entry'!K14</f>
        <v>0</v>
      </c>
      <c r="I13" s="21" t="e">
        <f>IF(INDEX(Watts,MATCH(A13,Code,0))="N/A",'Occup. Sensors-Photocells Entry'!C14,INDEX(Watts,MATCH(A13,Code,0)))</f>
        <v>#N/A</v>
      </c>
      <c r="J13" s="69" t="str">
        <f t="shared" si="3"/>
        <v/>
      </c>
      <c r="K13" s="69" t="str">
        <f t="shared" si="4"/>
        <v/>
      </c>
      <c r="L13" s="69" t="str">
        <f t="shared" si="0"/>
        <v/>
      </c>
      <c r="M13" s="69" t="str">
        <f t="shared" si="5"/>
        <v/>
      </c>
      <c r="N13" s="69" t="str">
        <f t="shared" si="1"/>
        <v/>
      </c>
      <c r="O13" s="60" t="str">
        <f t="shared" si="6"/>
        <v/>
      </c>
      <c r="P13" s="16" t="str">
        <f t="shared" si="2"/>
        <v/>
      </c>
    </row>
    <row r="14" spans="1:19" ht="24" customHeight="1" thickBot="1" x14ac:dyDescent="0.25">
      <c r="A14" s="55">
        <f>'Occup. Sensors-Photocells Entry'!A15</f>
        <v>0</v>
      </c>
      <c r="B14" s="20" t="str">
        <f t="array" ref="B14">IF(ISERROR(INDEX(Description,MATCH(A14,Code,0))),"",INDEX(Description,MATCH(A14,Code,0)))</f>
        <v/>
      </c>
      <c r="C14" s="55">
        <f>'Occup. Sensors-Photocells Entry'!E15</f>
        <v>0</v>
      </c>
      <c r="D14" s="12">
        <f>'Occup. Sensors-Photocells Entry'!F15</f>
        <v>0</v>
      </c>
      <c r="E14" s="32">
        <f>'Occup. Sensors-Photocells Entry'!G15</f>
        <v>0</v>
      </c>
      <c r="F14" s="20" t="str">
        <f t="array" ref="F14">IF(ISERROR(INDEX(Description,MATCH(E14,Code,0))),"",INDEX(Description,MATCH(E14,Code,0)))</f>
        <v/>
      </c>
      <c r="G14" s="13">
        <f>'Occup. Sensors-Photocells Entry'!I15</f>
        <v>0</v>
      </c>
      <c r="H14" s="48">
        <f>'Occup. Sensors-Photocells Entry'!K15</f>
        <v>0</v>
      </c>
      <c r="I14" s="21" t="e">
        <f>IF(INDEX(Watts,MATCH(A14,Code,0))="N/A",'Occup. Sensors-Photocells Entry'!C15,INDEX(Watts,MATCH(A14,Code,0)))</f>
        <v>#N/A</v>
      </c>
      <c r="J14" s="69" t="str">
        <f t="shared" si="3"/>
        <v/>
      </c>
      <c r="K14" s="69" t="str">
        <f t="shared" si="4"/>
        <v/>
      </c>
      <c r="L14" s="69" t="str">
        <f t="shared" si="0"/>
        <v/>
      </c>
      <c r="M14" s="69" t="str">
        <f t="shared" si="5"/>
        <v/>
      </c>
      <c r="N14" s="69" t="str">
        <f t="shared" si="1"/>
        <v/>
      </c>
      <c r="O14" s="60" t="str">
        <f t="shared" si="6"/>
        <v/>
      </c>
      <c r="P14" s="16" t="str">
        <f t="shared" si="2"/>
        <v/>
      </c>
    </row>
    <row r="15" spans="1:19" ht="24" customHeight="1" thickBot="1" x14ac:dyDescent="0.25">
      <c r="A15" s="55">
        <f>'Occup. Sensors-Photocells Entry'!A16</f>
        <v>0</v>
      </c>
      <c r="B15" s="20" t="str">
        <f t="array" ref="B15">IF(ISERROR(INDEX(Description,MATCH(A15,Code,0))),"",INDEX(Description,MATCH(A15,Code,0)))</f>
        <v/>
      </c>
      <c r="C15" s="55">
        <f>'Occup. Sensors-Photocells Entry'!E16</f>
        <v>0</v>
      </c>
      <c r="D15" s="12">
        <f>'Occup. Sensors-Photocells Entry'!F16</f>
        <v>0</v>
      </c>
      <c r="E15" s="32">
        <f>'Occup. Sensors-Photocells Entry'!G16</f>
        <v>0</v>
      </c>
      <c r="F15" s="20" t="str">
        <f t="array" ref="F15">IF(ISERROR(INDEX(Description,MATCH(E15,Code,0))),"",INDEX(Description,MATCH(E15,Code,0)))</f>
        <v/>
      </c>
      <c r="G15" s="13">
        <f>'Occup. Sensors-Photocells Entry'!I16</f>
        <v>0</v>
      </c>
      <c r="H15" s="48">
        <f>'Occup. Sensors-Photocells Entry'!K16</f>
        <v>0</v>
      </c>
      <c r="I15" s="21" t="e">
        <f>IF(INDEX(Watts,MATCH(A15,Code,0))="N/A",'Occup. Sensors-Photocells Entry'!C16,INDEX(Watts,MATCH(A15,Code,0)))</f>
        <v>#N/A</v>
      </c>
      <c r="J15" s="69" t="str">
        <f t="shared" si="3"/>
        <v/>
      </c>
      <c r="K15" s="69" t="str">
        <f t="shared" si="4"/>
        <v/>
      </c>
      <c r="L15" s="69" t="str">
        <f t="shared" si="0"/>
        <v/>
      </c>
      <c r="M15" s="69" t="str">
        <f t="shared" si="5"/>
        <v/>
      </c>
      <c r="N15" s="69" t="str">
        <f t="shared" si="1"/>
        <v/>
      </c>
      <c r="O15" s="60" t="str">
        <f t="shared" si="6"/>
        <v/>
      </c>
      <c r="P15" s="16" t="str">
        <f t="shared" si="2"/>
        <v/>
      </c>
      <c r="S15" s="17"/>
    </row>
    <row r="16" spans="1:19" ht="24" customHeight="1" thickBot="1" x14ac:dyDescent="0.25">
      <c r="A16" s="55">
        <f>'Occup. Sensors-Photocells Entry'!A17</f>
        <v>0</v>
      </c>
      <c r="B16" s="20" t="str">
        <f t="array" ref="B16">IF(ISERROR(INDEX(Description,MATCH(A16,Code,0))),"",INDEX(Description,MATCH(A16,Code,0)))</f>
        <v/>
      </c>
      <c r="C16" s="55">
        <f>'Occup. Sensors-Photocells Entry'!E17</f>
        <v>0</v>
      </c>
      <c r="D16" s="12">
        <f>'Occup. Sensors-Photocells Entry'!F17</f>
        <v>0</v>
      </c>
      <c r="E16" s="32">
        <f>'Occup. Sensors-Photocells Entry'!G17</f>
        <v>0</v>
      </c>
      <c r="F16" s="20" t="str">
        <f t="array" ref="F16">IF(ISERROR(INDEX(Description,MATCH(E16,Code,0))),"",INDEX(Description,MATCH(E16,Code,0)))</f>
        <v/>
      </c>
      <c r="G16" s="13">
        <f>'Occup. Sensors-Photocells Entry'!I17</f>
        <v>0</v>
      </c>
      <c r="H16" s="48">
        <f>'Occup. Sensors-Photocells Entry'!K17</f>
        <v>0</v>
      </c>
      <c r="I16" s="21" t="e">
        <f>IF(INDEX(Watts,MATCH(A16,Code,0))="N/A",'Occup. Sensors-Photocells Entry'!C17,INDEX(Watts,MATCH(A16,Code,0)))</f>
        <v>#N/A</v>
      </c>
      <c r="J16" s="69" t="str">
        <f t="shared" si="3"/>
        <v/>
      </c>
      <c r="K16" s="69" t="str">
        <f t="shared" si="4"/>
        <v/>
      </c>
      <c r="L16" s="69" t="str">
        <f t="shared" si="0"/>
        <v/>
      </c>
      <c r="M16" s="69" t="str">
        <f t="shared" si="5"/>
        <v/>
      </c>
      <c r="N16" s="69" t="str">
        <f t="shared" si="1"/>
        <v/>
      </c>
      <c r="O16" s="60" t="str">
        <f t="shared" si="6"/>
        <v/>
      </c>
      <c r="P16" s="16" t="str">
        <f t="shared" si="2"/>
        <v/>
      </c>
    </row>
    <row r="17" spans="1:16" ht="24" customHeight="1" thickBot="1" x14ac:dyDescent="0.25">
      <c r="A17" s="55">
        <f>'Occup. Sensors-Photocells Entry'!A18</f>
        <v>0</v>
      </c>
      <c r="B17" s="20" t="str">
        <f t="array" ref="B17">IF(ISERROR(INDEX(Description,MATCH(A17,Code,0))),"",INDEX(Description,MATCH(A17,Code,0)))</f>
        <v/>
      </c>
      <c r="C17" s="55">
        <f>'Occup. Sensors-Photocells Entry'!E18</f>
        <v>0</v>
      </c>
      <c r="D17" s="12">
        <f>'Occup. Sensors-Photocells Entry'!F18</f>
        <v>0</v>
      </c>
      <c r="E17" s="32">
        <f>'Occup. Sensors-Photocells Entry'!G18</f>
        <v>0</v>
      </c>
      <c r="F17" s="20" t="str">
        <f t="array" ref="F17">IF(ISERROR(INDEX(Description,MATCH(E17,Code,0))),"",INDEX(Description,MATCH(E17,Code,0)))</f>
        <v/>
      </c>
      <c r="G17" s="13">
        <f>'Occup. Sensors-Photocells Entry'!I18</f>
        <v>0</v>
      </c>
      <c r="H17" s="48">
        <f>'Occup. Sensors-Photocells Entry'!K18</f>
        <v>0</v>
      </c>
      <c r="I17" s="21" t="e">
        <f>IF(INDEX(Watts,MATCH(A17,Code,0))="N/A",'Occup. Sensors-Photocells Entry'!C18,INDEX(Watts,MATCH(A17,Code,0)))</f>
        <v>#N/A</v>
      </c>
      <c r="J17" s="69" t="str">
        <f t="shared" si="3"/>
        <v/>
      </c>
      <c r="K17" s="69" t="str">
        <f t="shared" si="4"/>
        <v/>
      </c>
      <c r="L17" s="69" t="str">
        <f t="shared" si="0"/>
        <v/>
      </c>
      <c r="M17" s="69" t="str">
        <f t="shared" si="5"/>
        <v/>
      </c>
      <c r="N17" s="69" t="str">
        <f t="shared" si="1"/>
        <v/>
      </c>
      <c r="O17" s="60" t="str">
        <f t="shared" si="6"/>
        <v/>
      </c>
      <c r="P17" s="16" t="str">
        <f t="shared" si="2"/>
        <v/>
      </c>
    </row>
    <row r="18" spans="1:16" ht="24" customHeight="1" thickBot="1" x14ac:dyDescent="0.25">
      <c r="A18" s="55">
        <f>'Occup. Sensors-Photocells Entry'!A19</f>
        <v>0</v>
      </c>
      <c r="B18" s="20" t="str">
        <f t="array" ref="B18">IF(ISERROR(INDEX(Description,MATCH(A18,Code,0))),"",INDEX(Description,MATCH(A18,Code,0)))</f>
        <v/>
      </c>
      <c r="C18" s="55">
        <f>'Occup. Sensors-Photocells Entry'!E19</f>
        <v>0</v>
      </c>
      <c r="D18" s="12">
        <f>'Occup. Sensors-Photocells Entry'!F19</f>
        <v>0</v>
      </c>
      <c r="E18" s="32">
        <f>'Occup. Sensors-Photocells Entry'!G19</f>
        <v>0</v>
      </c>
      <c r="F18" s="20" t="str">
        <f t="array" ref="F18">IF(ISERROR(INDEX(Description,MATCH(E18,Code,0))),"",INDEX(Description,MATCH(E18,Code,0)))</f>
        <v/>
      </c>
      <c r="G18" s="13">
        <f>'Occup. Sensors-Photocells Entry'!I19</f>
        <v>0</v>
      </c>
      <c r="H18" s="48">
        <f>'Occup. Sensors-Photocells Entry'!K19</f>
        <v>0</v>
      </c>
      <c r="I18" s="21" t="e">
        <f>IF(INDEX(Watts,MATCH(A18,Code,0))="N/A",'Occup. Sensors-Photocells Entry'!C19,INDEX(Watts,MATCH(A18,Code,0)))</f>
        <v>#N/A</v>
      </c>
      <c r="J18" s="69" t="str">
        <f t="shared" si="3"/>
        <v/>
      </c>
      <c r="K18" s="69" t="str">
        <f t="shared" si="4"/>
        <v/>
      </c>
      <c r="L18" s="69" t="str">
        <f t="shared" si="0"/>
        <v/>
      </c>
      <c r="M18" s="69" t="str">
        <f t="shared" si="5"/>
        <v/>
      </c>
      <c r="N18" s="69" t="str">
        <f t="shared" si="1"/>
        <v/>
      </c>
      <c r="O18" s="60" t="str">
        <f t="shared" si="6"/>
        <v/>
      </c>
      <c r="P18" s="16" t="str">
        <f t="shared" si="2"/>
        <v/>
      </c>
    </row>
    <row r="19" spans="1:16" ht="24" customHeight="1" thickBot="1" x14ac:dyDescent="0.25">
      <c r="A19" s="55">
        <f>'Occup. Sensors-Photocells Entry'!A20</f>
        <v>0</v>
      </c>
      <c r="B19" s="20" t="str">
        <f t="array" ref="B19">IF(ISERROR(INDEX(Description,MATCH(A19,Code,0))),"",INDEX(Description,MATCH(A19,Code,0)))</f>
        <v/>
      </c>
      <c r="C19" s="55">
        <f>'Occup. Sensors-Photocells Entry'!E20</f>
        <v>0</v>
      </c>
      <c r="D19" s="12">
        <f>'Occup. Sensors-Photocells Entry'!F20</f>
        <v>0</v>
      </c>
      <c r="E19" s="32">
        <f>'Occup. Sensors-Photocells Entry'!G20</f>
        <v>0</v>
      </c>
      <c r="F19" s="20" t="str">
        <f t="array" ref="F19">IF(ISERROR(INDEX(Description,MATCH(E19,Code,0))),"",INDEX(Description,MATCH(E19,Code,0)))</f>
        <v/>
      </c>
      <c r="G19" s="13">
        <f>'Occup. Sensors-Photocells Entry'!I20</f>
        <v>0</v>
      </c>
      <c r="H19" s="48">
        <f>'Occup. Sensors-Photocells Entry'!K20</f>
        <v>0</v>
      </c>
      <c r="I19" s="21" t="e">
        <f>IF(INDEX(Watts,MATCH(A19,Code,0))="N/A",'Occup. Sensors-Photocells Entry'!C20,INDEX(Watts,MATCH(A19,Code,0)))</f>
        <v>#N/A</v>
      </c>
      <c r="J19" s="69" t="str">
        <f t="shared" si="3"/>
        <v/>
      </c>
      <c r="K19" s="69" t="str">
        <f t="shared" si="4"/>
        <v/>
      </c>
      <c r="L19" s="69" t="str">
        <f t="shared" si="0"/>
        <v/>
      </c>
      <c r="M19" s="69" t="str">
        <f t="shared" si="5"/>
        <v/>
      </c>
      <c r="N19" s="69" t="str">
        <f t="shared" si="1"/>
        <v/>
      </c>
      <c r="O19" s="60" t="str">
        <f t="shared" si="6"/>
        <v/>
      </c>
      <c r="P19" s="16" t="str">
        <f t="shared" si="2"/>
        <v/>
      </c>
    </row>
    <row r="20" spans="1:16" ht="24" customHeight="1" thickBot="1" x14ac:dyDescent="0.25">
      <c r="A20" s="55">
        <f>'Occup. Sensors-Photocells Entry'!A21</f>
        <v>0</v>
      </c>
      <c r="B20" s="20" t="str">
        <f t="array" ref="B20">IF(ISERROR(INDEX(Description,MATCH(A20,Code,0))),"",INDEX(Description,MATCH(A20,Code,0)))</f>
        <v/>
      </c>
      <c r="C20" s="55">
        <f>'Occup. Sensors-Photocells Entry'!E21</f>
        <v>0</v>
      </c>
      <c r="D20" s="12">
        <f>'Occup. Sensors-Photocells Entry'!F21</f>
        <v>0</v>
      </c>
      <c r="E20" s="32">
        <f>'Occup. Sensors-Photocells Entry'!G21</f>
        <v>0</v>
      </c>
      <c r="F20" s="20" t="str">
        <f t="array" ref="F20">IF(ISERROR(INDEX(Description,MATCH(E20,Code,0))),"",INDEX(Description,MATCH(E20,Code,0)))</f>
        <v/>
      </c>
      <c r="G20" s="13">
        <f>'Occup. Sensors-Photocells Entry'!I21</f>
        <v>0</v>
      </c>
      <c r="H20" s="48">
        <f>'Occup. Sensors-Photocells Entry'!K21</f>
        <v>0</v>
      </c>
      <c r="I20" s="21" t="e">
        <f>IF(INDEX(Watts,MATCH(A20,Code,0))="N/A",'Occup. Sensors-Photocells Entry'!C21,INDEX(Watts,MATCH(A20,Code,0)))</f>
        <v>#N/A</v>
      </c>
      <c r="J20" s="69" t="str">
        <f t="shared" si="3"/>
        <v/>
      </c>
      <c r="K20" s="69" t="str">
        <f t="shared" si="4"/>
        <v/>
      </c>
      <c r="L20" s="69" t="str">
        <f t="shared" si="0"/>
        <v/>
      </c>
      <c r="M20" s="69" t="str">
        <f t="shared" si="5"/>
        <v/>
      </c>
      <c r="N20" s="69" t="str">
        <f t="shared" si="1"/>
        <v/>
      </c>
      <c r="O20" s="60" t="str">
        <f t="shared" si="6"/>
        <v/>
      </c>
      <c r="P20" s="16" t="str">
        <f t="shared" si="2"/>
        <v/>
      </c>
    </row>
    <row r="21" spans="1:16" ht="24" customHeight="1" thickBot="1" x14ac:dyDescent="0.25">
      <c r="A21" s="42">
        <f>'Occup. Sensors-Photocells Entry'!A22</f>
        <v>0</v>
      </c>
      <c r="B21" s="43" t="str">
        <f t="array" ref="B21">IF(ISERROR(INDEX(Description,MATCH(A21,Code,0))),"",INDEX(Description,MATCH(A21,Code,0)))</f>
        <v/>
      </c>
      <c r="C21" s="42">
        <f>'Occup. Sensors-Photocells Entry'!E22</f>
        <v>0</v>
      </c>
      <c r="D21" s="44">
        <f>'Occup. Sensors-Photocells Entry'!F22</f>
        <v>0</v>
      </c>
      <c r="E21" s="56">
        <f>'Occup. Sensors-Photocells Entry'!G22</f>
        <v>0</v>
      </c>
      <c r="F21" s="43" t="str">
        <f t="array" ref="F21">IF(ISERROR(INDEX(Description,MATCH(E21,Code,0))),"",INDEX(Description,MATCH(E21,Code,0)))</f>
        <v/>
      </c>
      <c r="G21" s="45">
        <f>'Occup. Sensors-Photocells Entry'!I22</f>
        <v>0</v>
      </c>
      <c r="H21" s="57">
        <f>'Occup. Sensors-Photocells Entry'!K22</f>
        <v>0</v>
      </c>
      <c r="I21" s="21" t="e">
        <f>IF(INDEX(Watts,MATCH(A21,Code,0))="N/A",'Occup. Sensors-Photocells Entry'!C22,INDEX(Watts,MATCH(A21,Code,0)))</f>
        <v>#N/A</v>
      </c>
      <c r="J21" s="69" t="str">
        <f t="shared" si="3"/>
        <v/>
      </c>
      <c r="K21" s="69" t="str">
        <f t="shared" si="4"/>
        <v/>
      </c>
      <c r="L21" s="69" t="str">
        <f t="shared" si="0"/>
        <v/>
      </c>
      <c r="M21" s="69" t="str">
        <f t="shared" si="5"/>
        <v/>
      </c>
      <c r="N21" s="69" t="str">
        <f t="shared" si="1"/>
        <v/>
      </c>
      <c r="O21" s="61" t="str">
        <f t="shared" si="6"/>
        <v/>
      </c>
      <c r="P21" s="58" t="str">
        <f t="shared" si="2"/>
        <v/>
      </c>
    </row>
    <row r="22" spans="1:16" ht="24" hidden="1" customHeight="1" thickBot="1" x14ac:dyDescent="0.25">
      <c r="A22" s="70"/>
      <c r="B22" s="71"/>
      <c r="C22" s="70"/>
      <c r="D22" s="72"/>
      <c r="E22" s="70"/>
      <c r="F22" s="71"/>
      <c r="G22" s="72"/>
      <c r="H22" s="73"/>
      <c r="I22" s="71" t="s">
        <v>1007</v>
      </c>
      <c r="J22" s="71">
        <f t="shared" ref="J22:O22" si="7">SUM(J10:J21)</f>
        <v>0</v>
      </c>
      <c r="K22" s="71">
        <f t="shared" si="7"/>
        <v>0</v>
      </c>
      <c r="L22" s="71">
        <f t="shared" si="7"/>
        <v>0</v>
      </c>
      <c r="M22" s="71">
        <f t="shared" si="7"/>
        <v>0</v>
      </c>
      <c r="N22" s="71">
        <f t="shared" si="7"/>
        <v>0</v>
      </c>
      <c r="O22" s="71">
        <f t="shared" si="7"/>
        <v>0</v>
      </c>
      <c r="P22" s="74"/>
    </row>
    <row r="23" spans="1:16" ht="24" customHeight="1" thickBot="1" x14ac:dyDescent="0.25">
      <c r="A23" s="15"/>
      <c r="G23" s="52"/>
      <c r="H23" s="52"/>
      <c r="I23" s="52"/>
      <c r="J23" s="52"/>
      <c r="K23" s="52"/>
      <c r="L23" s="52"/>
      <c r="M23" s="52"/>
      <c r="N23" s="52"/>
      <c r="O23" s="62" t="s">
        <v>991</v>
      </c>
      <c r="P23" s="41">
        <f>SUM(P10:P21)</f>
        <v>0</v>
      </c>
    </row>
    <row r="24" spans="1:16" ht="12.75" customHeight="1" x14ac:dyDescent="0.2">
      <c r="A24" s="185"/>
      <c r="B24" s="185"/>
      <c r="C24" s="185"/>
      <c r="D24" s="185"/>
      <c r="E24" s="185"/>
      <c r="F24" s="185"/>
      <c r="G24" s="185"/>
      <c r="H24" s="185"/>
      <c r="I24" s="28"/>
      <c r="J24" s="28"/>
      <c r="K24" s="28"/>
      <c r="L24" s="28"/>
      <c r="M24" s="28"/>
      <c r="N24" s="28"/>
    </row>
    <row r="25" spans="1:16" ht="12.75" customHeight="1" x14ac:dyDescent="0.2">
      <c r="A25" s="18"/>
      <c r="B25" s="18"/>
      <c r="C25" s="18"/>
      <c r="D25" s="18"/>
      <c r="E25" s="18"/>
      <c r="F25" s="18"/>
      <c r="G25" s="18"/>
      <c r="H25" s="153" t="s">
        <v>1244</v>
      </c>
      <c r="I25" s="18"/>
      <c r="J25" s="18"/>
      <c r="K25" s="18"/>
      <c r="L25" s="18"/>
      <c r="M25" s="18"/>
      <c r="N25" s="18"/>
      <c r="O25" s="335">
        <f>CustomerName</f>
        <v>0</v>
      </c>
      <c r="P25" s="335"/>
    </row>
    <row r="26" spans="1:16" ht="12.75" customHeight="1" x14ac:dyDescent="0.25">
      <c r="A26" s="136"/>
      <c r="B26" s="186"/>
      <c r="C26" s="186"/>
      <c r="D26" s="63"/>
      <c r="E26" s="63"/>
      <c r="F26" s="187"/>
      <c r="G26" s="134"/>
      <c r="H26" s="153" t="s">
        <v>1245</v>
      </c>
      <c r="I26" s="134"/>
      <c r="J26" s="134"/>
      <c r="K26" s="134"/>
      <c r="L26" s="134"/>
      <c r="M26" s="134"/>
      <c r="N26" s="134"/>
      <c r="O26" s="333">
        <f ca="1">TODAY()</f>
        <v>45762</v>
      </c>
      <c r="P26" s="333"/>
    </row>
    <row r="27" spans="1:16" ht="12.75" customHeight="1" x14ac:dyDescent="0.2"/>
    <row r="28" spans="1:16" ht="12.75" customHeight="1" x14ac:dyDescent="0.2"/>
    <row r="29" spans="1:16" ht="12.75" customHeight="1" x14ac:dyDescent="0.2"/>
    <row r="30" spans="1:16" ht="12.75" customHeight="1" x14ac:dyDescent="0.2"/>
    <row r="31" spans="1:16" ht="12.75" customHeight="1" x14ac:dyDescent="0.2"/>
    <row r="32" spans="1:16" ht="12.75" customHeight="1" x14ac:dyDescent="0.2"/>
    <row r="33" ht="12.75" customHeight="1" x14ac:dyDescent="0.2"/>
    <row r="34" ht="12.75" customHeight="1" x14ac:dyDescent="0.2"/>
    <row r="99" spans="254:254" x14ac:dyDescent="0.2">
      <c r="IT99" s="1">
        <f>VLOOKUP("Node1",QuestionTable,6,0)</f>
        <v>0</v>
      </c>
    </row>
    <row r="101" spans="254:254" x14ac:dyDescent="0.2">
      <c r="IT101" s="1">
        <f>VLOOKUP("Node1",QuestionTable,6,0)</f>
        <v>0</v>
      </c>
    </row>
  </sheetData>
  <mergeCells count="7">
    <mergeCell ref="O25:P25"/>
    <mergeCell ref="O26:P26"/>
    <mergeCell ref="A1:P1"/>
    <mergeCell ref="A7:D7"/>
    <mergeCell ref="A5:P5"/>
    <mergeCell ref="O7:P7"/>
    <mergeCell ref="E7:H7"/>
  </mergeCells>
  <phoneticPr fontId="12" type="noConversion"/>
  <conditionalFormatting sqref="A10:A22 C10:E22 G10:H22 O10:O21 P10:P22">
    <cfRule type="cellIs" dxfId="1" priority="1" stopIfTrue="1" operator="equal">
      <formula>0</formula>
    </cfRule>
  </conditionalFormatting>
  <pageMargins left="0.64" right="0.37" top="0.75" bottom="0.75" header="0.3" footer="0.3"/>
  <pageSetup scale="95" orientation="landscape"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B4:M53"/>
  <sheetViews>
    <sheetView zoomScaleNormal="100" workbookViewId="0">
      <selection activeCell="I59" sqref="I59:L59"/>
    </sheetView>
  </sheetViews>
  <sheetFormatPr defaultRowHeight="15" x14ac:dyDescent="0.25"/>
  <cols>
    <col min="1" max="1" width="3.140625" customWidth="1"/>
    <col min="2" max="2" width="14.85546875" customWidth="1"/>
    <col min="3" max="3" width="20.28515625" customWidth="1"/>
    <col min="4" max="4" width="16" customWidth="1"/>
    <col min="5" max="5" width="18.140625" customWidth="1"/>
    <col min="6" max="6" width="15.42578125" customWidth="1"/>
    <col min="8" max="8" width="6.85546875" customWidth="1"/>
    <col min="9" max="9" width="5.5703125" customWidth="1"/>
  </cols>
  <sheetData>
    <row r="4" spans="2:13" ht="21" x14ac:dyDescent="0.35">
      <c r="D4" s="456">
        <f>CustomerName</f>
        <v>0</v>
      </c>
      <c r="E4" s="456"/>
    </row>
    <row r="5" spans="2:13" ht="7.5" customHeight="1" x14ac:dyDescent="0.25"/>
    <row r="6" spans="2:13" x14ac:dyDescent="0.25">
      <c r="D6" s="457">
        <f>CustomerInstallAddress</f>
        <v>0</v>
      </c>
      <c r="E6" s="457"/>
    </row>
    <row r="7" spans="2:13" ht="21" customHeight="1" x14ac:dyDescent="0.25"/>
    <row r="8" spans="2:13" x14ac:dyDescent="0.25">
      <c r="B8" s="362" t="s">
        <v>1015</v>
      </c>
      <c r="C8" s="362"/>
      <c r="D8" s="362"/>
      <c r="E8" s="362"/>
      <c r="F8" s="362"/>
      <c r="G8" s="362"/>
      <c r="H8" s="362"/>
      <c r="I8" s="362"/>
      <c r="J8" s="76"/>
      <c r="K8" s="76"/>
      <c r="L8" s="76"/>
      <c r="M8" s="76"/>
    </row>
    <row r="9" spans="2:13" ht="33" customHeight="1" x14ac:dyDescent="0.25">
      <c r="C9" s="79"/>
      <c r="D9" s="80" t="s">
        <v>996</v>
      </c>
      <c r="E9" s="80" t="s">
        <v>997</v>
      </c>
      <c r="F9" s="80" t="s">
        <v>998</v>
      </c>
    </row>
    <row r="10" spans="2:13" ht="15.75" x14ac:dyDescent="0.25">
      <c r="C10" s="81" t="s">
        <v>993</v>
      </c>
      <c r="D10" s="82">
        <f>IF(Included="No",OldLightingEnergyCost+OldSensorEnergyCost+OldLEDLightingEnergyCost,OldLightingEnergyCost+OldLEDLightingEnergyCost)</f>
        <v>0</v>
      </c>
      <c r="E10" s="82">
        <f>IF(Included="No",NewLightingEnergyCost+NewSensorEnergyCost+NewLEDLightingCost,NewLightingEnergyCost+NewLEDLightingCost)</f>
        <v>0</v>
      </c>
      <c r="F10" s="83">
        <f>D10-E10</f>
        <v>0</v>
      </c>
    </row>
    <row r="11" spans="2:13" ht="15.75" x14ac:dyDescent="0.25">
      <c r="C11" s="84" t="s">
        <v>994</v>
      </c>
      <c r="D11" s="85">
        <f>IF(Included="No",OldLightingKW+OldSensorKW+OldLEDLightingKW,OldLightingKW+OldLEDLightingKW)</f>
        <v>0</v>
      </c>
      <c r="E11" s="85">
        <f>IF(Included="No",NewLightingKW+OldSensorKW+NewLEDLightingKW,NewLightingKW+NewLEDLightingKW)</f>
        <v>0</v>
      </c>
      <c r="F11" s="85">
        <f>D11-E11</f>
        <v>0</v>
      </c>
    </row>
    <row r="12" spans="2:13" ht="15.75" x14ac:dyDescent="0.25">
      <c r="C12" s="84" t="s">
        <v>995</v>
      </c>
      <c r="D12" s="107">
        <f>IF(Included="No",OldLightingKWH+OldSensorKWH+OldLEDLightingKWH,OldLightingKWH+OldLEDLightingKWH)</f>
        <v>0</v>
      </c>
      <c r="E12" s="107">
        <f>IF(Included="No",NewLightingKWH+NewSensorKWH+NewLEDLightingKWH,NewLightingKWH-SensorKWHSavings+NewLEDLightingKWH)</f>
        <v>0</v>
      </c>
      <c r="F12" s="86">
        <f>D12-E12</f>
        <v>0</v>
      </c>
    </row>
    <row r="13" spans="2:13" ht="31.7" customHeight="1" x14ac:dyDescent="0.25"/>
    <row r="14" spans="2:13" x14ac:dyDescent="0.25">
      <c r="E14">
        <v>0</v>
      </c>
      <c r="F14" s="67">
        <f>-F32</f>
        <v>0</v>
      </c>
    </row>
    <row r="15" spans="2:13" x14ac:dyDescent="0.25">
      <c r="D15" s="87">
        <f>F15</f>
        <v>0</v>
      </c>
      <c r="E15" s="68" t="s">
        <v>1009</v>
      </c>
      <c r="F15" s="75">
        <f>F10</f>
        <v>0</v>
      </c>
    </row>
    <row r="16" spans="2:13" x14ac:dyDescent="0.25">
      <c r="D16" s="87">
        <f>D15+F16</f>
        <v>0</v>
      </c>
      <c r="E16" s="68" t="s">
        <v>1010</v>
      </c>
      <c r="F16" s="75">
        <f t="shared" ref="F16:F24" si="0">F15</f>
        <v>0</v>
      </c>
    </row>
    <row r="17" spans="2:9" x14ac:dyDescent="0.25">
      <c r="D17" s="87">
        <f>D16+F17</f>
        <v>0</v>
      </c>
      <c r="E17" s="68" t="s">
        <v>1011</v>
      </c>
      <c r="F17" s="75">
        <f t="shared" si="0"/>
        <v>0</v>
      </c>
    </row>
    <row r="18" spans="2:9" x14ac:dyDescent="0.25">
      <c r="D18" s="87">
        <f>D17+F18</f>
        <v>0</v>
      </c>
      <c r="E18" s="68" t="s">
        <v>1012</v>
      </c>
      <c r="F18" s="75">
        <f t="shared" si="0"/>
        <v>0</v>
      </c>
    </row>
    <row r="19" spans="2:9" x14ac:dyDescent="0.25">
      <c r="D19" s="87">
        <f>D18+F19</f>
        <v>0</v>
      </c>
      <c r="E19" s="68" t="s">
        <v>1013</v>
      </c>
      <c r="F19" s="75">
        <f t="shared" si="0"/>
        <v>0</v>
      </c>
    </row>
    <row r="20" spans="2:9" x14ac:dyDescent="0.25">
      <c r="E20">
        <v>6</v>
      </c>
      <c r="F20" s="75">
        <f t="shared" si="0"/>
        <v>0</v>
      </c>
    </row>
    <row r="21" spans="2:9" x14ac:dyDescent="0.25">
      <c r="E21">
        <v>7</v>
      </c>
      <c r="F21" s="75">
        <f t="shared" si="0"/>
        <v>0</v>
      </c>
    </row>
    <row r="22" spans="2:9" x14ac:dyDescent="0.25">
      <c r="E22">
        <v>8</v>
      </c>
      <c r="F22" s="75">
        <f t="shared" si="0"/>
        <v>0</v>
      </c>
    </row>
    <row r="23" spans="2:9" x14ac:dyDescent="0.25">
      <c r="E23">
        <v>9</v>
      </c>
      <c r="F23" s="75">
        <f t="shared" si="0"/>
        <v>0</v>
      </c>
    </row>
    <row r="24" spans="2:9" x14ac:dyDescent="0.25">
      <c r="E24">
        <v>10</v>
      </c>
      <c r="F24" s="75">
        <f t="shared" si="0"/>
        <v>0</v>
      </c>
    </row>
    <row r="27" spans="2:9" ht="30" customHeight="1" x14ac:dyDescent="0.25"/>
    <row r="28" spans="2:9" x14ac:dyDescent="0.25">
      <c r="B28" s="362" t="s">
        <v>1016</v>
      </c>
      <c r="C28" s="362"/>
      <c r="D28" s="362"/>
      <c r="E28" s="362"/>
      <c r="F28" s="362"/>
      <c r="G28" s="362"/>
      <c r="H28" s="362"/>
      <c r="I28" s="362"/>
    </row>
    <row r="29" spans="2:9" ht="20.25" customHeight="1" x14ac:dyDescent="0.25"/>
    <row r="30" spans="2:9" ht="15.75" x14ac:dyDescent="0.25">
      <c r="C30" s="81" t="s">
        <v>999</v>
      </c>
      <c r="D30" s="88"/>
      <c r="E30" s="88"/>
      <c r="F30" s="89">
        <f>LightingEquipSubTotal+LightingLabor+SensorSubTotal</f>
        <v>0</v>
      </c>
    </row>
    <row r="31" spans="2:9" ht="15.75" x14ac:dyDescent="0.25">
      <c r="C31" s="84" t="s">
        <v>1000</v>
      </c>
      <c r="D31" s="90"/>
      <c r="E31" s="90"/>
      <c r="F31" s="91">
        <f>-TotalRebate</f>
        <v>0</v>
      </c>
    </row>
    <row r="32" spans="2:9" ht="15.75" x14ac:dyDescent="0.25">
      <c r="C32" s="84" t="s">
        <v>1001</v>
      </c>
      <c r="D32" s="90"/>
      <c r="E32" s="90"/>
      <c r="F32" s="92">
        <f>F30+F31</f>
        <v>0</v>
      </c>
    </row>
    <row r="33" spans="2:9" ht="15.75" x14ac:dyDescent="0.25">
      <c r="C33" s="84" t="s">
        <v>1002</v>
      </c>
      <c r="D33" s="90"/>
      <c r="E33" s="90"/>
      <c r="F33" s="93" t="str">
        <f>IF(ISERROR(F32/F10),"",F32/F10)</f>
        <v/>
      </c>
    </row>
    <row r="34" spans="2:9" ht="15.75" x14ac:dyDescent="0.25">
      <c r="C34" s="84" t="s">
        <v>1014</v>
      </c>
      <c r="D34" s="90"/>
      <c r="E34" s="90"/>
      <c r="F34" s="94" t="str">
        <f>IF(ISERROR(IRR(F14:F24)),"",IRR(F14:F24))</f>
        <v/>
      </c>
    </row>
    <row r="37" spans="2:9" x14ac:dyDescent="0.25">
      <c r="B37" s="362" t="s">
        <v>1017</v>
      </c>
      <c r="C37" s="362"/>
      <c r="D37" s="362"/>
      <c r="E37" s="362"/>
      <c r="F37" s="362"/>
      <c r="G37" s="362"/>
      <c r="H37" s="362"/>
      <c r="I37" s="362"/>
    </row>
    <row r="39" spans="2:9" ht="15.75" x14ac:dyDescent="0.25">
      <c r="B39" s="79"/>
      <c r="C39" s="79"/>
      <c r="D39" s="95" t="s">
        <v>1018</v>
      </c>
      <c r="E39" s="96">
        <f>F12*1.55</f>
        <v>0</v>
      </c>
      <c r="F39" s="79" t="s">
        <v>1019</v>
      </c>
      <c r="G39" s="79"/>
    </row>
    <row r="40" spans="2:9" ht="15.75" x14ac:dyDescent="0.25">
      <c r="B40" s="79"/>
      <c r="C40" s="79"/>
      <c r="D40" s="79"/>
      <c r="E40" s="79"/>
      <c r="F40" s="79"/>
      <c r="G40" s="79"/>
    </row>
    <row r="41" spans="2:9" ht="15.75" x14ac:dyDescent="0.25">
      <c r="B41" s="79" t="s">
        <v>1020</v>
      </c>
      <c r="C41" s="79"/>
      <c r="D41" s="79"/>
      <c r="E41" s="79"/>
      <c r="F41" s="79"/>
      <c r="G41" s="79"/>
    </row>
    <row r="42" spans="2:9" ht="18" customHeight="1" x14ac:dyDescent="0.25">
      <c r="B42" s="79"/>
      <c r="C42" s="97">
        <f>E39*0.05</f>
        <v>0</v>
      </c>
      <c r="D42" s="79" t="s">
        <v>1023</v>
      </c>
      <c r="E42" s="79"/>
      <c r="F42" s="79"/>
      <c r="G42" s="79"/>
    </row>
    <row r="43" spans="2:9" ht="18" customHeight="1" x14ac:dyDescent="0.25">
      <c r="B43" s="79"/>
      <c r="C43" s="98">
        <f>C42/522</f>
        <v>0</v>
      </c>
      <c r="D43" s="79" t="s">
        <v>1022</v>
      </c>
      <c r="E43" s="79"/>
      <c r="F43" s="79"/>
      <c r="G43" s="79"/>
    </row>
    <row r="44" spans="2:9" ht="18" customHeight="1" x14ac:dyDescent="0.25">
      <c r="B44" s="79"/>
      <c r="C44" s="99">
        <f>E39/269433</f>
        <v>0</v>
      </c>
      <c r="D44" s="79" t="s">
        <v>1024</v>
      </c>
      <c r="E44" s="79"/>
      <c r="F44" s="79"/>
      <c r="G44" s="79"/>
    </row>
    <row r="45" spans="2:9" ht="13.7" customHeight="1" x14ac:dyDescent="0.25">
      <c r="B45" s="79"/>
      <c r="C45" s="79"/>
      <c r="D45" s="79"/>
      <c r="E45" s="79"/>
      <c r="F45" s="79"/>
      <c r="G45" s="79"/>
    </row>
    <row r="46" spans="2:9" ht="16.5" customHeight="1" thickBot="1" x14ac:dyDescent="0.3">
      <c r="B46" s="100"/>
      <c r="C46" s="100"/>
      <c r="D46" s="100"/>
      <c r="E46" s="100"/>
      <c r="F46" s="100"/>
      <c r="G46" s="100"/>
      <c r="H46" s="77"/>
      <c r="I46" s="77"/>
    </row>
    <row r="47" spans="2:9" ht="8.25" customHeight="1" x14ac:dyDescent="0.25"/>
    <row r="48" spans="2:9" x14ac:dyDescent="0.25">
      <c r="B48" s="68" t="s">
        <v>1021</v>
      </c>
      <c r="C48" s="108">
        <f>ContractorContact</f>
        <v>0</v>
      </c>
      <c r="G48" s="101" t="s">
        <v>934</v>
      </c>
      <c r="H48" s="101" t="s">
        <v>935</v>
      </c>
    </row>
    <row r="49" spans="3:8" x14ac:dyDescent="0.25">
      <c r="C49" s="108">
        <f>ContractorName</f>
        <v>0</v>
      </c>
      <c r="G49" s="102" t="s">
        <v>1026</v>
      </c>
      <c r="H49" s="102" t="s">
        <v>1027</v>
      </c>
    </row>
    <row r="50" spans="3:8" x14ac:dyDescent="0.25">
      <c r="C50" s="108">
        <f>ContractorAddress</f>
        <v>0</v>
      </c>
      <c r="F50" s="103" t="s">
        <v>1025</v>
      </c>
      <c r="G50" s="104">
        <f>Demand</f>
        <v>14.78</v>
      </c>
      <c r="H50" s="105">
        <f>Energy</f>
        <v>6.5000000000000002E-2</v>
      </c>
    </row>
    <row r="51" spans="3:8" x14ac:dyDescent="0.25">
      <c r="C51" s="108" t="str">
        <f>ContractorCity&amp;", "&amp;ContractorState&amp;"  "&amp;ContractorZip</f>
        <v xml:space="preserve">,   </v>
      </c>
    </row>
    <row r="52" spans="3:8" x14ac:dyDescent="0.25">
      <c r="C52" s="150">
        <f>ContractorPhone</f>
        <v>0</v>
      </c>
      <c r="F52" s="103" t="s">
        <v>1028</v>
      </c>
      <c r="G52" s="106">
        <f ca="1">TODAY()</f>
        <v>45762</v>
      </c>
    </row>
    <row r="53" spans="3:8" x14ac:dyDescent="0.25">
      <c r="C53" s="150">
        <f>ContractorEmail</f>
        <v>0</v>
      </c>
    </row>
  </sheetData>
  <mergeCells count="5">
    <mergeCell ref="B37:I37"/>
    <mergeCell ref="D4:E4"/>
    <mergeCell ref="D6:E6"/>
    <mergeCell ref="B8:I8"/>
    <mergeCell ref="B28:I28"/>
  </mergeCells>
  <phoneticPr fontId="0" type="noConversion"/>
  <conditionalFormatting sqref="D4:E6 C48:C53">
    <cfRule type="cellIs" dxfId="0" priority="1" stopIfTrue="1" operator="equal">
      <formula>0</formula>
    </cfRule>
  </conditionalFormatting>
  <pageMargins left="0.47" right="0.35" top="0.53" bottom="0.4" header="0.5" footer="0.5"/>
  <pageSetup scale="85" orientation="portrait"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activity xmlns="047aaa3b-8e40-4fcc-8482-bdb1cc22e073" xsi:nil="true"/>
    <_ip_UnifiedCompliancePolicyProperties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D221952CEE66945B15A46DF9D6DFE10" ma:contentTypeVersion="14" ma:contentTypeDescription="Create a new document." ma:contentTypeScope="" ma:versionID="980b385fa443e3122bc3ddadd771b698">
  <xsd:schema xmlns:xsd="http://www.w3.org/2001/XMLSchema" xmlns:xs="http://www.w3.org/2001/XMLSchema" xmlns:p="http://schemas.microsoft.com/office/2006/metadata/properties" xmlns:ns1="http://schemas.microsoft.com/sharepoint/v3" xmlns:ns3="047aaa3b-8e40-4fcc-8482-bdb1cc22e073" xmlns:ns4="2a83c3d2-b8bf-4129-83e8-cfb167f80fed" targetNamespace="http://schemas.microsoft.com/office/2006/metadata/properties" ma:root="true" ma:fieldsID="2708d521a6076f52ac40437f75c1e04e" ns1:_="" ns3:_="" ns4:_="">
    <xsd:import namespace="http://schemas.microsoft.com/sharepoint/v3"/>
    <xsd:import namespace="047aaa3b-8e40-4fcc-8482-bdb1cc22e073"/>
    <xsd:import namespace="2a83c3d2-b8bf-4129-83e8-cfb167f80fed"/>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LengthInSeconds" minOccurs="0"/>
                <xsd:element ref="ns1:_ip_UnifiedCompliancePolicyProperties" minOccurs="0"/>
                <xsd:element ref="ns1:_ip_UnifiedCompliancePolicyUIAction"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9" nillable="true" ma:displayName="Unified Compliance Policy Properties" ma:hidden="true" ma:internalName="_ip_UnifiedCompliancePolicyProperties">
      <xsd:simpleType>
        <xsd:restriction base="dms:Note"/>
      </xsd:simpleType>
    </xsd:element>
    <xsd:element name="_ip_UnifiedCompliancePolicyUIAction" ma:index="2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47aaa3b-8e40-4fcc-8482-bdb1cc22e0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_activity" ma:index="21" nillable="true" ma:displayName="_activity" ma:hidden="true" ma:internalName="_activity">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a83c3d2-b8bf-4129-83e8-cfb167f80fe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FA996B5-8DDF-4352-A315-F5D21B351264}">
  <ds:schemaRefs>
    <ds:schemaRef ds:uri="http://schemas.microsoft.com/sharepoint/v3"/>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2a83c3d2-b8bf-4129-83e8-cfb167f80fed"/>
    <ds:schemaRef ds:uri="047aaa3b-8e40-4fcc-8482-bdb1cc22e073"/>
    <ds:schemaRef ds:uri="http://www.w3.org/XML/1998/namespace"/>
    <ds:schemaRef ds:uri="http://purl.org/dc/dcmitype/"/>
  </ds:schemaRefs>
</ds:datastoreItem>
</file>

<file path=customXml/itemProps2.xml><?xml version="1.0" encoding="utf-8"?>
<ds:datastoreItem xmlns:ds="http://schemas.openxmlformats.org/officeDocument/2006/customXml" ds:itemID="{C224E03F-FA1D-4804-8268-617F5AF3953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47aaa3b-8e40-4fcc-8482-bdb1cc22e073"/>
    <ds:schemaRef ds:uri="2a83c3d2-b8bf-4129-83e8-cfb167f80fe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4FD682-FECD-4B12-870F-E0227ECA670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204</vt:i4>
      </vt:variant>
    </vt:vector>
  </HeadingPairs>
  <TitlesOfParts>
    <vt:vector size="221" baseType="lpstr">
      <vt:lpstr>Instructions</vt:lpstr>
      <vt:lpstr>1-Customer Information</vt:lpstr>
      <vt:lpstr>2-Lighting Equipment Entry</vt:lpstr>
      <vt:lpstr>Lighting Equipment Savings</vt:lpstr>
      <vt:lpstr>LED in Ref. Cases Entry</vt:lpstr>
      <vt:lpstr>LED in Ref. Cases Savings</vt:lpstr>
      <vt:lpstr>Occup. Sensors-Photocells Entry</vt:lpstr>
      <vt:lpstr>Occup. Snsrs-Photocells Savings</vt:lpstr>
      <vt:lpstr>Financial Summary</vt:lpstr>
      <vt:lpstr>Terms and Conditions</vt:lpstr>
      <vt:lpstr>Modification Instructions</vt:lpstr>
      <vt:lpstr>Revision Log</vt:lpstr>
      <vt:lpstr>Rebate Tables</vt:lpstr>
      <vt:lpstr>Results</vt:lpstr>
      <vt:lpstr>Rebate Questions</vt:lpstr>
      <vt:lpstr>Dropdown Menus</vt:lpstr>
      <vt:lpstr>Compatibility Report</vt:lpstr>
      <vt:lpstr>BulbsCFL50</vt:lpstr>
      <vt:lpstr>BulbsESDLC</vt:lpstr>
      <vt:lpstr>Bulbslinearnondlc</vt:lpstr>
      <vt:lpstr>Bulbsnondlc</vt:lpstr>
      <vt:lpstr>Code</vt:lpstr>
      <vt:lpstr>ContractorAddress</vt:lpstr>
      <vt:lpstr>ContractorCity</vt:lpstr>
      <vt:lpstr>ContractorContact</vt:lpstr>
      <vt:lpstr>ContractorEmail</vt:lpstr>
      <vt:lpstr>ContractorName</vt:lpstr>
      <vt:lpstr>ContractorPhone</vt:lpstr>
      <vt:lpstr>ContractorState</vt:lpstr>
      <vt:lpstr>ContractorZip</vt:lpstr>
      <vt:lpstr>CustomerInstallAddress</vt:lpstr>
      <vt:lpstr>CustomerName</vt:lpstr>
      <vt:lpstr>Demand</vt:lpstr>
      <vt:lpstr>Description</vt:lpstr>
      <vt:lpstr>Energy</vt:lpstr>
      <vt:lpstr>Included</vt:lpstr>
      <vt:lpstr>LEDInEnclosedRefrigeratedCases</vt:lpstr>
      <vt:lpstr>'LED in Ref. Cases Entry'!LightingEquipmentEntryLabor</vt:lpstr>
      <vt:lpstr>LightingEquipmentEntryLabor</vt:lpstr>
      <vt:lpstr>'LED in Ref. Cases Entry'!LightingEquipSubTotal</vt:lpstr>
      <vt:lpstr>LightingEquipSubTotal</vt:lpstr>
      <vt:lpstr>'LED in Ref. Cases Entry'!LightingLabor</vt:lpstr>
      <vt:lpstr>LightingLabor</vt:lpstr>
      <vt:lpstr>'LED in Ref. Cases Entry'!LightingRebate</vt:lpstr>
      <vt:lpstr>LightingRebate</vt:lpstr>
      <vt:lpstr>NewLEDLightingCost</vt:lpstr>
      <vt:lpstr>NewLEDLightingKW</vt:lpstr>
      <vt:lpstr>NewLEDLightingKWH</vt:lpstr>
      <vt:lpstr>NewLightingEnergyCost</vt:lpstr>
      <vt:lpstr>NewLightingKW</vt:lpstr>
      <vt:lpstr>NewLightingKWH</vt:lpstr>
      <vt:lpstr>NewSensorEnergyCost</vt:lpstr>
      <vt:lpstr>NewSensorKWH</vt:lpstr>
      <vt:lpstr>Node100Table</vt:lpstr>
      <vt:lpstr>Node101Table</vt:lpstr>
      <vt:lpstr>Node102Table</vt:lpstr>
      <vt:lpstr>Node103Table</vt:lpstr>
      <vt:lpstr>Node104Table</vt:lpstr>
      <vt:lpstr>Node105Table</vt:lpstr>
      <vt:lpstr>Node106Table</vt:lpstr>
      <vt:lpstr>Node107Table</vt:lpstr>
      <vt:lpstr>Node108Table</vt:lpstr>
      <vt:lpstr>Node109Table</vt:lpstr>
      <vt:lpstr>Node10Table</vt:lpstr>
      <vt:lpstr>Node110Table</vt:lpstr>
      <vt:lpstr>Node111Table</vt:lpstr>
      <vt:lpstr>Node112Table</vt:lpstr>
      <vt:lpstr>Node113Table</vt:lpstr>
      <vt:lpstr>Node114Table</vt:lpstr>
      <vt:lpstr>Node115Table</vt:lpstr>
      <vt:lpstr>Node116Table</vt:lpstr>
      <vt:lpstr>Node117Table</vt:lpstr>
      <vt:lpstr>Node118Table</vt:lpstr>
      <vt:lpstr>Node119Table</vt:lpstr>
      <vt:lpstr>Node11Table</vt:lpstr>
      <vt:lpstr>Node120Table</vt:lpstr>
      <vt:lpstr>Node121Table</vt:lpstr>
      <vt:lpstr>Node122Table</vt:lpstr>
      <vt:lpstr>Node123Table</vt:lpstr>
      <vt:lpstr>Node124Table</vt:lpstr>
      <vt:lpstr>Node125Table</vt:lpstr>
      <vt:lpstr>Node126Table</vt:lpstr>
      <vt:lpstr>Node127Table</vt:lpstr>
      <vt:lpstr>Node128Table</vt:lpstr>
      <vt:lpstr>Node129Table</vt:lpstr>
      <vt:lpstr>Node12Table</vt:lpstr>
      <vt:lpstr>Node130Table</vt:lpstr>
      <vt:lpstr>Node131Table</vt:lpstr>
      <vt:lpstr>Node132Table</vt:lpstr>
      <vt:lpstr>Node133Table</vt:lpstr>
      <vt:lpstr>Node134Table</vt:lpstr>
      <vt:lpstr>Node135Table</vt:lpstr>
      <vt:lpstr>Node136Table</vt:lpstr>
      <vt:lpstr>Node137Table</vt:lpstr>
      <vt:lpstr>Node13Table</vt:lpstr>
      <vt:lpstr>Node14Table</vt:lpstr>
      <vt:lpstr>Node15Table</vt:lpstr>
      <vt:lpstr>Node16Table</vt:lpstr>
      <vt:lpstr>Node17Table</vt:lpstr>
      <vt:lpstr>Node18Table</vt:lpstr>
      <vt:lpstr>Node19Table</vt:lpstr>
      <vt:lpstr>Node1Table</vt:lpstr>
      <vt:lpstr>Node20Table</vt:lpstr>
      <vt:lpstr>Node21Table</vt:lpstr>
      <vt:lpstr>Node22Table</vt:lpstr>
      <vt:lpstr>Node23Table</vt:lpstr>
      <vt:lpstr>Node24Table</vt:lpstr>
      <vt:lpstr>Node25Table</vt:lpstr>
      <vt:lpstr>Node26Table</vt:lpstr>
      <vt:lpstr>Node27Table</vt:lpstr>
      <vt:lpstr>Node28Table</vt:lpstr>
      <vt:lpstr>node29</vt:lpstr>
      <vt:lpstr>Node29Table</vt:lpstr>
      <vt:lpstr>Node2Table</vt:lpstr>
      <vt:lpstr>Node30Table</vt:lpstr>
      <vt:lpstr>Node31Table</vt:lpstr>
      <vt:lpstr>Node32Table</vt:lpstr>
      <vt:lpstr>Node33Table</vt:lpstr>
      <vt:lpstr>Node34Table</vt:lpstr>
      <vt:lpstr>Node35Table</vt:lpstr>
      <vt:lpstr>Node36Table</vt:lpstr>
      <vt:lpstr>Node37Table</vt:lpstr>
      <vt:lpstr>Node38Table</vt:lpstr>
      <vt:lpstr>Node39Table</vt:lpstr>
      <vt:lpstr>Node3Table</vt:lpstr>
      <vt:lpstr>Node40Table</vt:lpstr>
      <vt:lpstr>Node41Table</vt:lpstr>
      <vt:lpstr>Node42Table</vt:lpstr>
      <vt:lpstr>Node43Table</vt:lpstr>
      <vt:lpstr>Node44Table</vt:lpstr>
      <vt:lpstr>Node45Table</vt:lpstr>
      <vt:lpstr>Node46Table</vt:lpstr>
      <vt:lpstr>Node47Table</vt:lpstr>
      <vt:lpstr>Node48Table</vt:lpstr>
      <vt:lpstr>Node49Table</vt:lpstr>
      <vt:lpstr>Node4Table</vt:lpstr>
      <vt:lpstr>Node50Table</vt:lpstr>
      <vt:lpstr>Node51Table</vt:lpstr>
      <vt:lpstr>Node52Table</vt:lpstr>
      <vt:lpstr>Node53Table</vt:lpstr>
      <vt:lpstr>Node54Table</vt:lpstr>
      <vt:lpstr>Node55Table</vt:lpstr>
      <vt:lpstr>Node56Table</vt:lpstr>
      <vt:lpstr>Node57Table</vt:lpstr>
      <vt:lpstr>Node58Table</vt:lpstr>
      <vt:lpstr>Node59Table</vt:lpstr>
      <vt:lpstr>Node5Table</vt:lpstr>
      <vt:lpstr>Node60Table</vt:lpstr>
      <vt:lpstr>Node61Table</vt:lpstr>
      <vt:lpstr>Node62Table</vt:lpstr>
      <vt:lpstr>Node63Table</vt:lpstr>
      <vt:lpstr>Node64Table</vt:lpstr>
      <vt:lpstr>Node65Table</vt:lpstr>
      <vt:lpstr>Node66Table</vt:lpstr>
      <vt:lpstr>Node67Table</vt:lpstr>
      <vt:lpstr>Node68Table</vt:lpstr>
      <vt:lpstr>Node69Table</vt:lpstr>
      <vt:lpstr>Node6Table</vt:lpstr>
      <vt:lpstr>Node70Table</vt:lpstr>
      <vt:lpstr>Node71Table</vt:lpstr>
      <vt:lpstr>Node72Table</vt:lpstr>
      <vt:lpstr>Node73Table</vt:lpstr>
      <vt:lpstr>Node74Table</vt:lpstr>
      <vt:lpstr>Node75Table</vt:lpstr>
      <vt:lpstr>Node76Table</vt:lpstr>
      <vt:lpstr>Node77Table</vt:lpstr>
      <vt:lpstr>Node78Table</vt:lpstr>
      <vt:lpstr>Node79Table</vt:lpstr>
      <vt:lpstr>Node7Table</vt:lpstr>
      <vt:lpstr>Node80Table</vt:lpstr>
      <vt:lpstr>Node81Table</vt:lpstr>
      <vt:lpstr>Node82Table</vt:lpstr>
      <vt:lpstr>Node83Table</vt:lpstr>
      <vt:lpstr>Node84Table</vt:lpstr>
      <vt:lpstr>Node85Table</vt:lpstr>
      <vt:lpstr>Node86Table</vt:lpstr>
      <vt:lpstr>Node87Table</vt:lpstr>
      <vt:lpstr>Node88Table</vt:lpstr>
      <vt:lpstr>Node89Table</vt:lpstr>
      <vt:lpstr>Node8Table</vt:lpstr>
      <vt:lpstr>Node90Table</vt:lpstr>
      <vt:lpstr>Node91Table</vt:lpstr>
      <vt:lpstr>Node92Table</vt:lpstr>
      <vt:lpstr>Node93Table</vt:lpstr>
      <vt:lpstr>Node94Table</vt:lpstr>
      <vt:lpstr>Node95Table</vt:lpstr>
      <vt:lpstr>Node96Table</vt:lpstr>
      <vt:lpstr>Node97Table</vt:lpstr>
      <vt:lpstr>Node98Table</vt:lpstr>
      <vt:lpstr>Node99Table</vt:lpstr>
      <vt:lpstr>Node9Table</vt:lpstr>
      <vt:lpstr>OccSensorRebateTotal</vt:lpstr>
      <vt:lpstr>OldLEDLightingEnergyCost</vt:lpstr>
      <vt:lpstr>OldLEDLightingKW</vt:lpstr>
      <vt:lpstr>OldLEDLightingKWH</vt:lpstr>
      <vt:lpstr>OldLightingEnergyCost</vt:lpstr>
      <vt:lpstr>OldLightingKW</vt:lpstr>
      <vt:lpstr>OldLightingKWH</vt:lpstr>
      <vt:lpstr>OldSensorEnergyCost</vt:lpstr>
      <vt:lpstr>OldSensorKW</vt:lpstr>
      <vt:lpstr>OldSensorKWH</vt:lpstr>
      <vt:lpstr>'1-Customer Information'!Print_Area</vt:lpstr>
      <vt:lpstr>'2-Lighting Equipment Entry'!Print_Area</vt:lpstr>
      <vt:lpstr>'Financial Summary'!Print_Area</vt:lpstr>
      <vt:lpstr>Instructions!Print_Area</vt:lpstr>
      <vt:lpstr>'LED in Ref. Cases Entry'!Print_Area</vt:lpstr>
      <vt:lpstr>'LED in Ref. Cases Savings'!Print_Area</vt:lpstr>
      <vt:lpstr>'Lighting Equipment Savings'!Print_Area</vt:lpstr>
      <vt:lpstr>'Occup. Sensors-Photocells Entry'!Print_Area</vt:lpstr>
      <vt:lpstr>'Occup. Snsrs-Photocells Savings'!Print_Area</vt:lpstr>
      <vt:lpstr>QuestionTable</vt:lpstr>
      <vt:lpstr>Rebate</vt:lpstr>
      <vt:lpstr>ResultTable</vt:lpstr>
      <vt:lpstr>Retrofit</vt:lpstr>
      <vt:lpstr>SensorKWHSavings</vt:lpstr>
      <vt:lpstr>SensorLabor</vt:lpstr>
      <vt:lpstr>SensorSubTotal</vt:lpstr>
      <vt:lpstr>SpaceType</vt:lpstr>
      <vt:lpstr>TotalRebate</vt:lpstr>
      <vt:lpstr>Watts</vt:lpstr>
      <vt:lpstr>YesOrNo</vt:lpstr>
    </vt:vector>
  </TitlesOfParts>
  <Company>Grizli777</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Joe Robertson</dc:creator>
  <cp:lastModifiedBy>Tammy Schmoll</cp:lastModifiedBy>
  <cp:lastPrinted>2023-12-26T16:31:49Z</cp:lastPrinted>
  <dcterms:created xsi:type="dcterms:W3CDTF">2008-11-23T19:10:16Z</dcterms:created>
  <dcterms:modified xsi:type="dcterms:W3CDTF">2025-04-15T13:42:07Z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2015 Interactive Lighting Rebate Application 08.18.15.xls</vt:lpwstr>
  </property>
  <property fmtid="{D5CDD505-2E9C-101B-9397-08002B2CF9AE}" pid="3" name="ContentTypeId">
    <vt:lpwstr>0x0101002D221952CEE66945B15A46DF9D6DFE10</vt:lpwstr>
  </property>
  <property fmtid="{D5CDD505-2E9C-101B-9397-08002B2CF9AE}" pid="4" name="MSIP_Label_56f69592-4173-4bbf-956e-699c4a01636a_Enabled">
    <vt:lpwstr>true</vt:lpwstr>
  </property>
  <property fmtid="{D5CDD505-2E9C-101B-9397-08002B2CF9AE}" pid="5" name="MSIP_Label_56f69592-4173-4bbf-956e-699c4a01636a_SetDate">
    <vt:lpwstr>2023-12-27T13:17:38Z</vt:lpwstr>
  </property>
  <property fmtid="{D5CDD505-2E9C-101B-9397-08002B2CF9AE}" pid="6" name="MSIP_Label_56f69592-4173-4bbf-956e-699c4a01636a_Method">
    <vt:lpwstr>Standard</vt:lpwstr>
  </property>
  <property fmtid="{D5CDD505-2E9C-101B-9397-08002B2CF9AE}" pid="7" name="MSIP_Label_56f69592-4173-4bbf-956e-699c4a01636a_Name">
    <vt:lpwstr>General</vt:lpwstr>
  </property>
  <property fmtid="{D5CDD505-2E9C-101B-9397-08002B2CF9AE}" pid="8" name="MSIP_Label_56f69592-4173-4bbf-956e-699c4a01636a_SiteId">
    <vt:lpwstr>3afd512b-c959-4f9c-a2b1-b8c4b3aa52d4</vt:lpwstr>
  </property>
  <property fmtid="{D5CDD505-2E9C-101B-9397-08002B2CF9AE}" pid="9" name="MSIP_Label_56f69592-4173-4bbf-956e-699c4a01636a_ActionId">
    <vt:lpwstr>ba1f4c2c-d352-4323-957e-dd8fc3cc6ae5</vt:lpwstr>
  </property>
  <property fmtid="{D5CDD505-2E9C-101B-9397-08002B2CF9AE}" pid="10" name="MSIP_Label_56f69592-4173-4bbf-956e-699c4a01636a_ContentBits">
    <vt:lpwstr>0</vt:lpwstr>
  </property>
</Properties>
</file>